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 codeName="{8C4F1C90-05EB-6A55-5F09-09C24B55AC0B}"/>
  <workbookPr codeName="ThisWorkbook"/>
  <workbookProtection workbookAlgorithmName="SHA-512" workbookHashValue="iQI982zDKcz/QlAaMnQE++Hdcm/PyQWWFqwprcWJkFjaPzEmXc53Nhsn/jUdnU0HzcDX9mKCad2k2Zr0yHtklw==" workbookSaltValue="JnDrvoHMGR9A0urdtu/C+g==" workbookSpinCount="100000" lockStructure="1"/>
  <bookViews>
    <workbookView xWindow="0" yWindow="0" windowWidth="20490" windowHeight="7305" tabRatio="464"/>
  </bookViews>
  <sheets>
    <sheet name="FAST Form" sheetId="7" r:id="rId1"/>
    <sheet name="Translations" sheetId="17" state="hidden" r:id="rId2"/>
    <sheet name="Tables" sheetId="12" state="hidden" r:id="rId3"/>
    <sheet name="Revisions" sheetId="15" state="hidden" r:id="rId4"/>
  </sheets>
  <functionGroups builtInGroupCount="17"/>
  <definedNames>
    <definedName name="Flag1">Tables!$K$4</definedName>
    <definedName name="Flag2">Tables!$K$9</definedName>
    <definedName name="Flag3">Tables!$K$5</definedName>
    <definedName name="Flag4">Tables!$K$7</definedName>
    <definedName name="Flag5">Tables!$K$8</definedName>
    <definedName name="Flag6">Tables!$K$6</definedName>
    <definedName name="Flag7">Tables!$K$10</definedName>
    <definedName name="FlagFormula">INDIRECT(CONCATENATE("Flag",Lang))</definedName>
    <definedName name="Lang">Tables!$I$15</definedName>
    <definedName name="LangList">Tables!$I$4:$I$13</definedName>
    <definedName name="lstArea">Tables!$G$4:$G$10</definedName>
    <definedName name="lstConnections">Tables!$A$4:$A$141</definedName>
    <definedName name="lstCountry">Tables!$C$4:$C$230</definedName>
    <definedName name="lstDensity">Tables!$M$4:$M$10</definedName>
    <definedName name="lstFlowrate">Tables!$Q$4:$Q$28</definedName>
    <definedName name="lstIndication">Tables!$G$14:$G$17</definedName>
    <definedName name="lstIndustry">Tables!$E$4:$E$23</definedName>
    <definedName name="lstPower">Tables!$G$21:$G$23</definedName>
    <definedName name="lstPressure">Tables!$S$4:$S$12</definedName>
    <definedName name="lstProtocol">Tables!$G$27:$G$33</definedName>
    <definedName name="lstTemperature">Tables!$M$15:$M$17</definedName>
    <definedName name="lstViscosity">Tables!$O$4:$O$17</definedName>
    <definedName name="Master">Translations!$A$4:$J$65</definedName>
    <definedName name="_xlnm.Print_Area" localSheetId="0">'FAST Form'!$A$1:$H$53</definedName>
  </definedNames>
  <calcPr calcId="144525"/>
  <customWorkbookViews>
    <customWorkbookView name="torleskie - Personal View" guid="{5192A4FE-3518-45EB-BCB9-A8975A09E66C}" mergeInterval="0" personalView="1" maximized="1" xWindow="1" yWindow="1" windowWidth="1362" windowHeight="550" activeSheetId="1"/>
  </customWorkbookViews>
</workbook>
</file>

<file path=xl/calcChain.xml><?xml version="1.0" encoding="utf-8"?>
<calcChain xmlns="http://schemas.openxmlformats.org/spreadsheetml/2006/main">
  <c r="I19" i="7" l="1"/>
  <c r="K22" i="7" l="1"/>
  <c r="M22" i="7"/>
  <c r="L22" i="7"/>
  <c r="I22" i="7" l="1"/>
  <c r="M17" i="7"/>
  <c r="I15" i="12"/>
  <c r="E22" i="12" l="1"/>
  <c r="E18" i="12"/>
  <c r="E14" i="12"/>
  <c r="E7" i="12"/>
  <c r="E11" i="12"/>
  <c r="E21" i="12"/>
  <c r="E17" i="12"/>
  <c r="E4" i="12"/>
  <c r="E8" i="12"/>
  <c r="E20" i="12"/>
  <c r="E15" i="12"/>
  <c r="E5" i="12"/>
  <c r="E9" i="12"/>
  <c r="E19" i="12"/>
  <c r="E16" i="12"/>
  <c r="E6" i="12"/>
  <c r="E10" i="12"/>
  <c r="E13" i="12"/>
  <c r="E12" i="12"/>
  <c r="G10" i="12"/>
  <c r="B18" i="7"/>
  <c r="L20" i="7"/>
  <c r="K20" i="7"/>
  <c r="L19" i="7"/>
  <c r="K19" i="7"/>
  <c r="E25" i="12" l="1"/>
  <c r="K21" i="7"/>
  <c r="K18" i="7" l="1"/>
  <c r="K24" i="7" l="1"/>
  <c r="D24" i="7"/>
  <c r="L21" i="7" l="1"/>
  <c r="L18" i="7"/>
  <c r="C4" i="7"/>
  <c r="L17" i="7" l="1"/>
  <c r="K17" i="7"/>
  <c r="E24" i="7"/>
  <c r="C17" i="7"/>
  <c r="B27" i="7"/>
  <c r="B26" i="7"/>
  <c r="B37" i="7"/>
  <c r="B36" i="7"/>
  <c r="D55" i="7"/>
  <c r="G55" i="7"/>
  <c r="F55" i="7"/>
  <c r="E35" i="7"/>
  <c r="E10" i="7"/>
  <c r="B29" i="7"/>
  <c r="E8" i="7"/>
  <c r="B6" i="7"/>
  <c r="B8" i="7"/>
  <c r="F17" i="7"/>
  <c r="E17" i="7"/>
  <c r="B13" i="7"/>
  <c r="E11" i="7"/>
  <c r="G4" i="12"/>
  <c r="E9" i="7"/>
  <c r="B21" i="7"/>
  <c r="B38" i="7"/>
  <c r="G17" i="12"/>
  <c r="B11" i="7"/>
  <c r="B9" i="7"/>
  <c r="B40" i="7"/>
  <c r="B22" i="7"/>
  <c r="D17" i="7"/>
  <c r="B33" i="7"/>
  <c r="G16" i="12"/>
  <c r="B19" i="7"/>
  <c r="B4" i="7"/>
  <c r="B15" i="7"/>
  <c r="G17" i="7"/>
  <c r="B10" i="7"/>
  <c r="B20" i="7"/>
  <c r="G33" i="12"/>
  <c r="B35" i="7"/>
  <c r="B34" i="7"/>
  <c r="B24" i="7"/>
  <c r="G15" i="12"/>
  <c r="G14" i="12"/>
  <c r="E33" i="7"/>
</calcChain>
</file>

<file path=xl/sharedStrings.xml><?xml version="1.0" encoding="utf-8"?>
<sst xmlns="http://schemas.openxmlformats.org/spreadsheetml/2006/main" count="1193" uniqueCount="1056">
  <si>
    <t>2"</t>
  </si>
  <si>
    <t>DN40 PN16 EN 1092-1 Form B1</t>
  </si>
  <si>
    <t>G0.25"</t>
  </si>
  <si>
    <t>G0.75"</t>
  </si>
  <si>
    <t>G1"</t>
  </si>
  <si>
    <t>G1.25"</t>
  </si>
  <si>
    <t>G1.5"</t>
  </si>
  <si>
    <t>1.75"</t>
  </si>
  <si>
    <t>0.25" NPT</t>
  </si>
  <si>
    <t>0.5" NPT</t>
  </si>
  <si>
    <t>0.75" NPT</t>
  </si>
  <si>
    <t>1" NPT</t>
  </si>
  <si>
    <t>1.25" NPT</t>
  </si>
  <si>
    <t>1.5" NPT</t>
  </si>
  <si>
    <t>1.75" NPT</t>
  </si>
  <si>
    <t>2" NPT</t>
  </si>
  <si>
    <t>G0.375"</t>
  </si>
  <si>
    <t>0,5" CL 300 ANSI</t>
  </si>
  <si>
    <t>0,5" CL 600 ANSI</t>
  </si>
  <si>
    <t>0,5" CL 900 ANSI</t>
  </si>
  <si>
    <t>0,5" CL 150 ANSI</t>
  </si>
  <si>
    <t>1.0" CL 150 ANSI</t>
  </si>
  <si>
    <t>1.0" CL 300 ANSI</t>
  </si>
  <si>
    <t>DN 15 DIN 11851</t>
  </si>
  <si>
    <t>DN 25 DIN 11851</t>
  </si>
  <si>
    <t>DN 40 DIN 11851</t>
  </si>
  <si>
    <t>DN 50 DIN 11851</t>
  </si>
  <si>
    <t>DN 65 DIN 11851</t>
  </si>
  <si>
    <t>DN 80 DIN 11851</t>
  </si>
  <si>
    <t>DN 100 DIN 11851</t>
  </si>
  <si>
    <t>0.5" Triclamp</t>
  </si>
  <si>
    <t>0.75" Triclamp</t>
  </si>
  <si>
    <t>1.0" Triclamp</t>
  </si>
  <si>
    <t>1.5" Triclamp</t>
  </si>
  <si>
    <t>2.0" Triclamp</t>
  </si>
  <si>
    <t>2.5" Triclamp</t>
  </si>
  <si>
    <t>3" Triclamp</t>
  </si>
  <si>
    <t>4" Triclamp</t>
  </si>
  <si>
    <t>DN 15 Triclamp</t>
  </si>
  <si>
    <t>DN 20 Triclamp</t>
  </si>
  <si>
    <t>DN 25 Triclamp</t>
  </si>
  <si>
    <t>DN 40 Triclamp</t>
  </si>
  <si>
    <t>DN 50 Triclamp</t>
  </si>
  <si>
    <t>DN 65 Triclamp</t>
  </si>
  <si>
    <t>DN 80 Triclamp</t>
  </si>
  <si>
    <t>DN 100 Triclamp</t>
  </si>
  <si>
    <t>DN 32 Triclamp</t>
  </si>
  <si>
    <t>1.0" CL 600 ANSI</t>
  </si>
  <si>
    <t>1.0" CL 900 ANSI</t>
  </si>
  <si>
    <t>1.5" CL 150 ANSI</t>
  </si>
  <si>
    <t>1.5" CL 300 ANSI</t>
  </si>
  <si>
    <t>1.5" CL 600 ANSI</t>
  </si>
  <si>
    <t>1.5" CL 900 ANSI</t>
  </si>
  <si>
    <t>2" CL 150 ANSI</t>
  </si>
  <si>
    <t>2" CL 300 ANSI</t>
  </si>
  <si>
    <t>2" CL 600 ANSI</t>
  </si>
  <si>
    <t>2" CL 900 ANSI</t>
  </si>
  <si>
    <t>3" CL 150 ANSI</t>
  </si>
  <si>
    <t>3" CL 300 ANSI</t>
  </si>
  <si>
    <t>3" CL 600 ANSI</t>
  </si>
  <si>
    <t>3" CL 900 ANSI</t>
  </si>
  <si>
    <t>4" CL 150 ANSI</t>
  </si>
  <si>
    <t>4" CL 300 ANSI</t>
  </si>
  <si>
    <t>4" CL 600 ANSI</t>
  </si>
  <si>
    <t>4" CL 900 ANSI</t>
  </si>
  <si>
    <t>0.75" CL 150 ANSI</t>
  </si>
  <si>
    <t>0.75" CL 300 ANSI</t>
  </si>
  <si>
    <t>0.75" CL 600 ANSI</t>
  </si>
  <si>
    <t>0.75" CL 900 ANSI</t>
  </si>
  <si>
    <t>0,5" CL 2500 ANSI</t>
  </si>
  <si>
    <t>5" CL 150 ANSI</t>
  </si>
  <si>
    <t>5" CL 300 ANSI</t>
  </si>
  <si>
    <t>5" CL 600 ANSI</t>
  </si>
  <si>
    <t>5" CL 900 ANSI</t>
  </si>
  <si>
    <t>5" CL 1500 ANSI</t>
  </si>
  <si>
    <t>5" CL 2500 ANSI</t>
  </si>
  <si>
    <t>6" CL 150 ANSI</t>
  </si>
  <si>
    <t>1" CL 2500 ANSI</t>
  </si>
  <si>
    <t>1.5" CL 2500 ANSI</t>
  </si>
  <si>
    <t>2" CL 2500 ANSI</t>
  </si>
  <si>
    <t>3" CL 2500 ANSI</t>
  </si>
  <si>
    <t>4" CL 2500 ANSI</t>
  </si>
  <si>
    <t>2.5" CL 150 ANSI</t>
  </si>
  <si>
    <t>DN15 PN40 EN 1092-1 Form B1</t>
  </si>
  <si>
    <t>DN15 PN100 EN 1092-1 Form B1</t>
  </si>
  <si>
    <t>DN25 PN40 EN 1092-1 Form B1</t>
  </si>
  <si>
    <t>DN25 PN100 EN 1092-1 Form B1</t>
  </si>
  <si>
    <t>DN40 PN40 EN 1092-1 Form B1</t>
  </si>
  <si>
    <t>DN40 PN100 EN 1092-1 Form B1</t>
  </si>
  <si>
    <t>DN50 PN40 EN 1092-1 Form B1</t>
  </si>
  <si>
    <t>DN50 PN100 EN 1092-1 Form B1</t>
  </si>
  <si>
    <t>DN80 PN40 EN 1092-1 Form B1</t>
  </si>
  <si>
    <t>DN80 PN100 EN 1092-1 Form B1</t>
  </si>
  <si>
    <t xml:space="preserve">G0,5" </t>
  </si>
  <si>
    <t>DN100 PN40 EN 1092-1 Form B1</t>
  </si>
  <si>
    <t>DN100 PN100 EN 1092-1 Form B1</t>
  </si>
  <si>
    <t>DN125 PN40 EN 1092-1 Form B1</t>
  </si>
  <si>
    <t>DN125 PN100 EN 1092-1 Form B1</t>
  </si>
  <si>
    <t>DN25 PN250 EN 1092-1 Form B1</t>
  </si>
  <si>
    <t>DN10 PN40 EN 1092-1 Form B1</t>
  </si>
  <si>
    <t>JIS 15mm 10K/20K</t>
  </si>
  <si>
    <t>JIS 25mm 10K/20K</t>
  </si>
  <si>
    <t>JIS 15mm 40K</t>
  </si>
  <si>
    <t>JIS 25mm 40K</t>
  </si>
  <si>
    <t>JIS 40mm 10K</t>
  </si>
  <si>
    <t>JIS 40mm 20K</t>
  </si>
  <si>
    <t>JIS 50mm 10K</t>
  </si>
  <si>
    <t>JIS 50mm 20K</t>
  </si>
  <si>
    <t>JIS 50mm 40K</t>
  </si>
  <si>
    <t>JIS 80mm 10K</t>
  </si>
  <si>
    <t>JIS 80mm 20K</t>
  </si>
  <si>
    <t>JIS 100mm 10K</t>
  </si>
  <si>
    <t>JIS 100mm 20K</t>
  </si>
  <si>
    <t>no code available -  to be determined</t>
  </si>
  <si>
    <t>History of Revisions</t>
  </si>
  <si>
    <t>PB</t>
  </si>
  <si>
    <t>Date</t>
  </si>
  <si>
    <t>By</t>
  </si>
  <si>
    <t>Comments</t>
  </si>
  <si>
    <t>1/8" Swagelok welded</t>
  </si>
  <si>
    <t>1/4" Swagelok welded</t>
  </si>
  <si>
    <t>3/8" Swagelok welded</t>
  </si>
  <si>
    <t>1/2" Swagelok welded</t>
  </si>
  <si>
    <t>3/4" Swagelok welded</t>
  </si>
  <si>
    <t>1" Swagelok welded</t>
  </si>
  <si>
    <t xml:space="preserve">1/8" Swagelok VCR threaded </t>
  </si>
  <si>
    <t xml:space="preserve">1/4" Swagelok VCR threaded </t>
  </si>
  <si>
    <t xml:space="preserve">3/8" Swagelok VCR threaded </t>
  </si>
  <si>
    <t xml:space="preserve">1/2" Swagelok VCR threaded </t>
  </si>
  <si>
    <t xml:space="preserve">3/4" Swagelok VCR threaded </t>
  </si>
  <si>
    <t xml:space="preserve">1" Swagelok VCR threaded </t>
  </si>
  <si>
    <t>→ DIN Flanges</t>
  </si>
  <si>
    <t>→ Threaded connections</t>
  </si>
  <si>
    <t>→ Swagelok connections</t>
  </si>
  <si>
    <t>→ JIS Flanges</t>
  </si>
  <si>
    <t>→ DIN 11851</t>
  </si>
  <si>
    <t>→ Tri-Clamp connections</t>
  </si>
  <si>
    <t>Tables</t>
  </si>
  <si>
    <t>FAST (FLEXIBLE APPLICATION SUPPORT TOOL)</t>
  </si>
  <si>
    <t>Chemical</t>
  </si>
  <si>
    <t>Pharma&amp;Life Science</t>
  </si>
  <si>
    <t>Paper</t>
  </si>
  <si>
    <t>Marine</t>
  </si>
  <si>
    <t>Steel/Mining</t>
  </si>
  <si>
    <t>Power</t>
  </si>
  <si>
    <t>kg/h</t>
  </si>
  <si>
    <t>Water</t>
  </si>
  <si>
    <t>Automotive</t>
  </si>
  <si>
    <t>Skid Supplier</t>
  </si>
  <si>
    <t>EPC</t>
  </si>
  <si>
    <t>Density</t>
  </si>
  <si>
    <t>OEM</t>
  </si>
  <si>
    <t xml:space="preserve">Brunei </t>
  </si>
  <si>
    <t>24 VDC</t>
  </si>
  <si>
    <t xml:space="preserve">Iran </t>
  </si>
  <si>
    <t xml:space="preserve">Laos </t>
  </si>
  <si>
    <t xml:space="preserve">Taiwan </t>
  </si>
  <si>
    <t>Flowrate</t>
  </si>
  <si>
    <t>Pressure</t>
  </si>
  <si>
    <t>Temperature</t>
  </si>
  <si>
    <t>Viscosity</t>
  </si>
  <si>
    <t>Max. Allowed Pressure drop</t>
  </si>
  <si>
    <t>Process Connection</t>
  </si>
  <si>
    <t>Minimum</t>
  </si>
  <si>
    <t>Operation</t>
  </si>
  <si>
    <t>Maximum</t>
  </si>
  <si>
    <t>Design</t>
  </si>
  <si>
    <t>COUNTRY</t>
  </si>
  <si>
    <t>INDUSTRY</t>
  </si>
  <si>
    <t>→ ANSI B16.5 Flanges</t>
  </si>
  <si>
    <t>Area Classification</t>
  </si>
  <si>
    <t>Power Supply</t>
  </si>
  <si>
    <t>ATEX Zone 1</t>
  </si>
  <si>
    <t>ATEX Zone 2</t>
  </si>
  <si>
    <t>Other (specify)</t>
  </si>
  <si>
    <t>AREA</t>
  </si>
  <si>
    <t>Indication</t>
  </si>
  <si>
    <t>INDICATION</t>
  </si>
  <si>
    <t>Local</t>
  </si>
  <si>
    <t>Remote (Panel)</t>
  </si>
  <si>
    <t>Language</t>
  </si>
  <si>
    <t>English</t>
  </si>
  <si>
    <t>Caudal</t>
  </si>
  <si>
    <t>Vazão</t>
  </si>
  <si>
    <t>Presión</t>
  </si>
  <si>
    <t>Druck</t>
  </si>
  <si>
    <t>Pressão</t>
  </si>
  <si>
    <t>Temperatura</t>
  </si>
  <si>
    <t>Densidad</t>
  </si>
  <si>
    <t>Viscosidad</t>
  </si>
  <si>
    <t>Densidade</t>
  </si>
  <si>
    <t>Viscosidade</t>
  </si>
  <si>
    <t>Customer</t>
  </si>
  <si>
    <t>Cliente</t>
  </si>
  <si>
    <t>Country</t>
  </si>
  <si>
    <t>Pais</t>
  </si>
  <si>
    <t>Telephone</t>
  </si>
  <si>
    <t>Teléfono</t>
  </si>
  <si>
    <t>Telefone</t>
  </si>
  <si>
    <t>Industry</t>
  </si>
  <si>
    <t>Industria</t>
  </si>
  <si>
    <t>Fluid</t>
  </si>
  <si>
    <t>Fluido</t>
  </si>
  <si>
    <t>Contact</t>
  </si>
  <si>
    <t>Contacto</t>
  </si>
  <si>
    <t>Contato</t>
  </si>
  <si>
    <t>Position</t>
  </si>
  <si>
    <t>Cargo</t>
  </si>
  <si>
    <t>Posto</t>
  </si>
  <si>
    <t>Final destination</t>
  </si>
  <si>
    <t>Destino final</t>
  </si>
  <si>
    <t>Mínimo</t>
  </si>
  <si>
    <t>Máximo</t>
  </si>
  <si>
    <t>Operación</t>
  </si>
  <si>
    <r>
      <t>Opera</t>
    </r>
    <r>
      <rPr>
        <sz val="11"/>
        <rFont val="Calibri"/>
        <family val="2"/>
      </rPr>
      <t>ç</t>
    </r>
    <r>
      <rPr>
        <sz val="11"/>
        <rFont val="Calibri"/>
        <family val="2"/>
      </rPr>
      <t>ão</t>
    </r>
  </si>
  <si>
    <t>Diseño</t>
  </si>
  <si>
    <t>Unit</t>
  </si>
  <si>
    <t>Unidad</t>
  </si>
  <si>
    <t>Unidade</t>
  </si>
  <si>
    <t>Máxima Caída de presión</t>
  </si>
  <si>
    <t>Queda de Pressão Max.</t>
  </si>
  <si>
    <t>Conexión a proceso</t>
  </si>
  <si>
    <t>Alimentación</t>
  </si>
  <si>
    <t>Indicación</t>
  </si>
  <si>
    <t>Conexão a processo</t>
  </si>
  <si>
    <t>Alimentação</t>
  </si>
  <si>
    <t>Indicação</t>
  </si>
  <si>
    <t>Translations</t>
  </si>
  <si>
    <t>S.G.</t>
  </si>
  <si>
    <t>kg/L</t>
  </si>
  <si>
    <t>lb/gal</t>
  </si>
  <si>
    <r>
      <t>kg/m</t>
    </r>
    <r>
      <rPr>
        <sz val="11"/>
        <rFont val="Calibri"/>
        <family val="2"/>
      </rPr>
      <t>³</t>
    </r>
  </si>
  <si>
    <t>g/cm³</t>
  </si>
  <si>
    <t>lb/in³</t>
  </si>
  <si>
    <t>lb/ft³</t>
  </si>
  <si>
    <t>Stoke (St)</t>
  </si>
  <si>
    <t>Centistoke (cSt)</t>
  </si>
  <si>
    <t>mPa*s</t>
  </si>
  <si>
    <t>Pa*s</t>
  </si>
  <si>
    <t>kg/m/s</t>
  </si>
  <si>
    <t>L/cm/min</t>
  </si>
  <si>
    <t>lb/ft/hr</t>
  </si>
  <si>
    <r>
      <t>N*s/m</t>
    </r>
    <r>
      <rPr>
        <sz val="11"/>
        <rFont val="Calibri"/>
        <family val="2"/>
      </rPr>
      <t>²</t>
    </r>
  </si>
  <si>
    <t>dyn*s/cm²</t>
  </si>
  <si>
    <t>m²/s</t>
  </si>
  <si>
    <t>lb*s/in²</t>
  </si>
  <si>
    <t>lb*s/ft²</t>
  </si>
  <si>
    <t>ft²/min</t>
  </si>
  <si>
    <t>kg/s</t>
  </si>
  <si>
    <t>kg/m</t>
  </si>
  <si>
    <t>kg/d</t>
  </si>
  <si>
    <t>L/s</t>
  </si>
  <si>
    <t>L/m</t>
  </si>
  <si>
    <t>L/h</t>
  </si>
  <si>
    <t>L/d</t>
  </si>
  <si>
    <t>gps</t>
  </si>
  <si>
    <t>gpm</t>
  </si>
  <si>
    <t>gph</t>
  </si>
  <si>
    <t>gpd</t>
  </si>
  <si>
    <t>lb/s</t>
  </si>
  <si>
    <t>lb/m</t>
  </si>
  <si>
    <t>lb/h</t>
  </si>
  <si>
    <t>lb/d</t>
  </si>
  <si>
    <r>
      <t>m</t>
    </r>
    <r>
      <rPr>
        <sz val="11"/>
        <rFont val="Calibri"/>
        <family val="2"/>
      </rPr>
      <t>³</t>
    </r>
    <r>
      <rPr>
        <sz val="11"/>
        <rFont val="Calibri"/>
        <family val="2"/>
      </rPr>
      <t>/s</t>
    </r>
  </si>
  <si>
    <t>ft³/s</t>
  </si>
  <si>
    <t>Centipoise (cP)</t>
  </si>
  <si>
    <t>⁰C</t>
  </si>
  <si>
    <t>⁰F</t>
  </si>
  <si>
    <t>K</t>
  </si>
  <si>
    <t>bar(a)</t>
  </si>
  <si>
    <t>bar(g)</t>
  </si>
  <si>
    <t>kg/cm²(g)</t>
  </si>
  <si>
    <t>psig</t>
  </si>
  <si>
    <t>psia</t>
  </si>
  <si>
    <t>kPa</t>
  </si>
  <si>
    <t>MPa</t>
  </si>
  <si>
    <r>
      <t>kg/cm</t>
    </r>
    <r>
      <rPr>
        <sz val="11"/>
        <rFont val="Calibri"/>
        <family val="2"/>
      </rPr>
      <t>²</t>
    </r>
    <r>
      <rPr>
        <sz val="11"/>
        <rFont val="Calibri"/>
        <family val="2"/>
      </rPr>
      <t>(a)</t>
    </r>
  </si>
  <si>
    <t>atm</t>
  </si>
  <si>
    <t>Meter</t>
  </si>
  <si>
    <t>Medidor</t>
  </si>
  <si>
    <t>Desenho</t>
  </si>
  <si>
    <t>Clasificación de Area</t>
  </si>
  <si>
    <t>Classificação da Área</t>
  </si>
  <si>
    <t>Display</t>
  </si>
  <si>
    <t>Indicador</t>
  </si>
  <si>
    <t>Química</t>
  </si>
  <si>
    <t>Petróleo &amp; Gas</t>
  </si>
  <si>
    <t>Alimentos &amp; Bebidas</t>
  </si>
  <si>
    <t>Farmacéutica</t>
  </si>
  <si>
    <t>Acero / Minería</t>
  </si>
  <si>
    <t>Energía</t>
  </si>
  <si>
    <t>Agua</t>
  </si>
  <si>
    <t>Automotriz</t>
  </si>
  <si>
    <t>Fabricante de skids</t>
  </si>
  <si>
    <t>Otra (especificar)</t>
  </si>
  <si>
    <t>Marina</t>
  </si>
  <si>
    <t>Fabricante de equipos</t>
  </si>
  <si>
    <t>Óleo &amp; Gas</t>
  </si>
  <si>
    <t>Alimentos e Bebidas</t>
  </si>
  <si>
    <t>Papel e Celulose</t>
  </si>
  <si>
    <t>Papel &amp; Celulosa</t>
  </si>
  <si>
    <t>Aço / Mineração</t>
  </si>
  <si>
    <t>Fabricante de equipes</t>
  </si>
  <si>
    <t>Outra (especificar)</t>
  </si>
  <si>
    <t>Company</t>
  </si>
  <si>
    <t>Compañía</t>
  </si>
  <si>
    <t>Companhia</t>
  </si>
  <si>
    <t>Temperatur</t>
  </si>
  <si>
    <t>Dichte</t>
  </si>
  <si>
    <t>Viskosität</t>
  </si>
  <si>
    <t>Durchfluss</t>
  </si>
  <si>
    <t>Flüssigkeit</t>
  </si>
  <si>
    <t xml:space="preserve">Stromversorgung </t>
  </si>
  <si>
    <t>Anzeige</t>
  </si>
  <si>
    <t>Chemisch</t>
  </si>
  <si>
    <t>Öl und Gas</t>
  </si>
  <si>
    <t>Food &amp; Beverage</t>
  </si>
  <si>
    <t>Pharma</t>
  </si>
  <si>
    <t>Wasser</t>
  </si>
  <si>
    <t>Lebensmittel und Getränke</t>
  </si>
  <si>
    <t xml:space="preserve">Afghanistan </t>
  </si>
  <si>
    <t xml:space="preserve">Albania </t>
  </si>
  <si>
    <t xml:space="preserve">Algeria </t>
  </si>
  <si>
    <t xml:space="preserve">American Samoa </t>
  </si>
  <si>
    <t xml:space="preserve">Andorra </t>
  </si>
  <si>
    <t xml:space="preserve">Angola </t>
  </si>
  <si>
    <t xml:space="preserve">Anguilla </t>
  </si>
  <si>
    <t xml:space="preserve">Antigua &amp; Barbuda </t>
  </si>
  <si>
    <t xml:space="preserve">Argentina </t>
  </si>
  <si>
    <t xml:space="preserve">Armenia </t>
  </si>
  <si>
    <t xml:space="preserve">Aruba </t>
  </si>
  <si>
    <t xml:space="preserve">Australia </t>
  </si>
  <si>
    <t xml:space="preserve">Austria </t>
  </si>
  <si>
    <t xml:space="preserve">Azerbaijan </t>
  </si>
  <si>
    <t xml:space="preserve">Bahamas, The </t>
  </si>
  <si>
    <t xml:space="preserve">Bahrain </t>
  </si>
  <si>
    <t xml:space="preserve">Bangladesh </t>
  </si>
  <si>
    <t xml:space="preserve">Barbados </t>
  </si>
  <si>
    <t xml:space="preserve">Belarus </t>
  </si>
  <si>
    <t xml:space="preserve">Belgium </t>
  </si>
  <si>
    <t xml:space="preserve">Belize </t>
  </si>
  <si>
    <t xml:space="preserve">Benin </t>
  </si>
  <si>
    <t xml:space="preserve">Bermuda </t>
  </si>
  <si>
    <t xml:space="preserve">Bhutan </t>
  </si>
  <si>
    <t xml:space="preserve">Bolivia </t>
  </si>
  <si>
    <t xml:space="preserve">Bosnia &amp; Herzegovina </t>
  </si>
  <si>
    <t xml:space="preserve">Botswana </t>
  </si>
  <si>
    <t xml:space="preserve">Brazil </t>
  </si>
  <si>
    <t xml:space="preserve">British Virgin Is. </t>
  </si>
  <si>
    <t xml:space="preserve">Bulgaria </t>
  </si>
  <si>
    <t xml:space="preserve">Burkina Faso </t>
  </si>
  <si>
    <t xml:space="preserve">Burma </t>
  </si>
  <si>
    <t xml:space="preserve">Burundi </t>
  </si>
  <si>
    <t xml:space="preserve">Cambodia </t>
  </si>
  <si>
    <t xml:space="preserve">Cameroon </t>
  </si>
  <si>
    <t xml:space="preserve">Canada </t>
  </si>
  <si>
    <t xml:space="preserve">Cape Verde </t>
  </si>
  <si>
    <t xml:space="preserve">Cayman Islands </t>
  </si>
  <si>
    <t xml:space="preserve">Central African Rep. </t>
  </si>
  <si>
    <t xml:space="preserve">Chad </t>
  </si>
  <si>
    <t xml:space="preserve">Chile </t>
  </si>
  <si>
    <t xml:space="preserve">China </t>
  </si>
  <si>
    <t xml:space="preserve">Colombia </t>
  </si>
  <si>
    <t xml:space="preserve">Comoros </t>
  </si>
  <si>
    <t xml:space="preserve">Congo, Dem. Rep. </t>
  </si>
  <si>
    <t xml:space="preserve">Congo, Repub. of the </t>
  </si>
  <si>
    <t xml:space="preserve">Cook Islands </t>
  </si>
  <si>
    <t xml:space="preserve">Costa Rica </t>
  </si>
  <si>
    <t xml:space="preserve">Cote d'Ivoire </t>
  </si>
  <si>
    <t xml:space="preserve">Croatia </t>
  </si>
  <si>
    <t xml:space="preserve">Cuba </t>
  </si>
  <si>
    <t xml:space="preserve">Cyprus </t>
  </si>
  <si>
    <t xml:space="preserve">Czech Republic </t>
  </si>
  <si>
    <t xml:space="preserve">Denmark </t>
  </si>
  <si>
    <t xml:space="preserve">Djibouti </t>
  </si>
  <si>
    <t xml:space="preserve">Dominica </t>
  </si>
  <si>
    <t xml:space="preserve">Dominican Republic </t>
  </si>
  <si>
    <t xml:space="preserve">East Timor </t>
  </si>
  <si>
    <t xml:space="preserve">Ecuador </t>
  </si>
  <si>
    <t xml:space="preserve">Egypt </t>
  </si>
  <si>
    <t xml:space="preserve">El Salvador </t>
  </si>
  <si>
    <t xml:space="preserve">Equatorial Guinea </t>
  </si>
  <si>
    <t xml:space="preserve">Eritrea </t>
  </si>
  <si>
    <t xml:space="preserve">Estonia </t>
  </si>
  <si>
    <t xml:space="preserve">Ethiopia </t>
  </si>
  <si>
    <t xml:space="preserve">Faroe Islands </t>
  </si>
  <si>
    <t xml:space="preserve">Fiji </t>
  </si>
  <si>
    <t xml:space="preserve">Finland </t>
  </si>
  <si>
    <t xml:space="preserve">France </t>
  </si>
  <si>
    <t xml:space="preserve">French Guiana </t>
  </si>
  <si>
    <t xml:space="preserve">French Polynesia </t>
  </si>
  <si>
    <t xml:space="preserve">Gabon </t>
  </si>
  <si>
    <t xml:space="preserve">Gambia, The </t>
  </si>
  <si>
    <t xml:space="preserve">Gaza Strip </t>
  </si>
  <si>
    <t xml:space="preserve">Georgia </t>
  </si>
  <si>
    <t xml:space="preserve">Germany </t>
  </si>
  <si>
    <t xml:space="preserve">Ghana </t>
  </si>
  <si>
    <t xml:space="preserve">Gibraltar </t>
  </si>
  <si>
    <t xml:space="preserve">Greece </t>
  </si>
  <si>
    <t xml:space="preserve">Greenland </t>
  </si>
  <si>
    <t xml:space="preserve">Grenada </t>
  </si>
  <si>
    <t xml:space="preserve">Guadeloupe </t>
  </si>
  <si>
    <t xml:space="preserve">Guam </t>
  </si>
  <si>
    <t xml:space="preserve">Guatemala </t>
  </si>
  <si>
    <t xml:space="preserve">Guernsey </t>
  </si>
  <si>
    <t xml:space="preserve">Guinea </t>
  </si>
  <si>
    <t xml:space="preserve">Guinea-Bissau </t>
  </si>
  <si>
    <t xml:space="preserve">Guyana </t>
  </si>
  <si>
    <t xml:space="preserve">Haiti </t>
  </si>
  <si>
    <t xml:space="preserve">Honduras </t>
  </si>
  <si>
    <t xml:space="preserve">Hong Kong </t>
  </si>
  <si>
    <t xml:space="preserve">Hungary </t>
  </si>
  <si>
    <t xml:space="preserve">Iceland </t>
  </si>
  <si>
    <t xml:space="preserve">India </t>
  </si>
  <si>
    <t xml:space="preserve">Indonesia </t>
  </si>
  <si>
    <t xml:space="preserve">Iraq </t>
  </si>
  <si>
    <t xml:space="preserve">Ireland </t>
  </si>
  <si>
    <t xml:space="preserve">Isle of Man </t>
  </si>
  <si>
    <t xml:space="preserve">Israel </t>
  </si>
  <si>
    <t xml:space="preserve">Italy </t>
  </si>
  <si>
    <t xml:space="preserve">Jamaica </t>
  </si>
  <si>
    <t xml:space="preserve">Japan </t>
  </si>
  <si>
    <t xml:space="preserve">Jersey </t>
  </si>
  <si>
    <t xml:space="preserve">Jordan </t>
  </si>
  <si>
    <t xml:space="preserve">Kazakhstan </t>
  </si>
  <si>
    <t xml:space="preserve">Kenya </t>
  </si>
  <si>
    <t xml:space="preserve">Kiribati </t>
  </si>
  <si>
    <t xml:space="preserve">Korea, North </t>
  </si>
  <si>
    <t xml:space="preserve">Korea, South </t>
  </si>
  <si>
    <t xml:space="preserve">Kuwait </t>
  </si>
  <si>
    <t xml:space="preserve">Kyrgyzstan </t>
  </si>
  <si>
    <t xml:space="preserve">Latvia </t>
  </si>
  <si>
    <t xml:space="preserve">Lebanon </t>
  </si>
  <si>
    <t xml:space="preserve">Lesotho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</si>
  <si>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</si>
  <si>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</si>
  <si>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</si>
  <si>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</si>
  <si>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</si>
  <si>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Macau </t>
  </si>
  <si>
    <t xml:space="preserve">Macedonia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</si>
  <si>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</si>
  <si>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</si>
  <si>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</si>
  <si>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</si>
  <si>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</si>
  <si>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</si>
  <si>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Marshall Islands </t>
  </si>
  <si>
    <t xml:space="preserve">Martinique </t>
  </si>
  <si>
    <t xml:space="preserve">Mauritania </t>
  </si>
  <si>
    <t xml:space="preserve">Mauritius </t>
  </si>
  <si>
    <t xml:space="preserve">Mayotte </t>
  </si>
  <si>
    <t xml:space="preserve">Mexico </t>
  </si>
  <si>
    <t xml:space="preserve">Micronesia, Fed. St. </t>
  </si>
  <si>
    <t xml:space="preserve">Moldova </t>
  </si>
  <si>
    <t xml:space="preserve">Monaco </t>
  </si>
  <si>
    <t xml:space="preserve">Mongolia </t>
  </si>
  <si>
    <t xml:space="preserve">Montserrat </t>
  </si>
  <si>
    <t xml:space="preserve">Morocco </t>
  </si>
  <si>
    <t xml:space="preserve">Mozambique </t>
  </si>
  <si>
    <t xml:space="preserve">Namibia </t>
  </si>
  <si>
    <t xml:space="preserve">Nauru </t>
  </si>
  <si>
    <t xml:space="preserve">Nepal </t>
  </si>
  <si>
    <t xml:space="preserve">Netherlands </t>
  </si>
  <si>
    <t xml:space="preserve">Netherlands Antilles </t>
  </si>
  <si>
    <t xml:space="preserve">New Caledonia </t>
  </si>
  <si>
    <t xml:space="preserve">New Zealand </t>
  </si>
  <si>
    <t xml:space="preserve">Nicaragua </t>
  </si>
  <si>
    <t xml:space="preserve">Niger </t>
  </si>
  <si>
    <t xml:space="preserve">Nigeria </t>
  </si>
  <si>
    <t xml:space="preserve">N. Mariana Islands </t>
  </si>
  <si>
    <t xml:space="preserve">Norway </t>
  </si>
  <si>
    <t xml:space="preserve">Oman </t>
  </si>
  <si>
    <t xml:space="preserve">Pakistan </t>
  </si>
  <si>
    <t xml:space="preserve">Palau </t>
  </si>
  <si>
    <t xml:space="preserve">Panama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</si>
  <si>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</si>
  <si>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</si>
  <si>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</si>
  <si>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</si>
  <si>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Poland </t>
  </si>
  <si>
    <t xml:space="preserve">Portugal </t>
  </si>
  <si>
    <t xml:space="preserve">Puerto Rico </t>
  </si>
  <si>
    <t xml:space="preserve">Qatar </t>
  </si>
  <si>
    <t xml:space="preserve">Reunion </t>
  </si>
  <si>
    <t xml:space="preserve">Romania </t>
  </si>
  <si>
    <t xml:space="preserve">Russia </t>
  </si>
  <si>
    <t xml:space="preserve">Rwanda </t>
  </si>
  <si>
    <t xml:space="preserve">Saint Helena </t>
  </si>
  <si>
    <t xml:space="preserve">Saint Kitts &amp; Nevis </t>
  </si>
  <si>
    <t xml:space="preserve">Saint Lucia </t>
  </si>
  <si>
    <t xml:space="preserve">St Pierre &amp; Miquelon </t>
  </si>
  <si>
    <t xml:space="preserve">Saint Vincent and the Grenadines </t>
  </si>
  <si>
    <t xml:space="preserve">Samoa </t>
  </si>
  <si>
    <t xml:space="preserve">San Marino </t>
  </si>
  <si>
    <t xml:space="preserve">Sao Tome &amp; Principe </t>
  </si>
  <si>
    <t xml:space="preserve">Saudi Arabia </t>
  </si>
  <si>
    <t xml:space="preserve">Senegal </t>
  </si>
  <si>
    <t xml:space="preserve">Serbia 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</si>
  <si>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</si>
  <si>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</si>
  <si>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</si>
  <si>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</si>
  <si>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</si>
  <si>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 xml:space="preserve">Solomon Islands </t>
  </si>
  <si>
    <t xml:space="preserve">Somalia </t>
  </si>
  <si>
    <t xml:space="preserve">South Africa </t>
  </si>
  <si>
    <t xml:space="preserve">Spain </t>
  </si>
  <si>
    <t xml:space="preserve">Sri Lanka </t>
  </si>
  <si>
    <t xml:space="preserve">Sudan </t>
  </si>
  <si>
    <t xml:space="preserve">Suriname </t>
  </si>
  <si>
    <t xml:space="preserve">Swaziland </t>
  </si>
  <si>
    <t xml:space="preserve">Sweden </t>
  </si>
  <si>
    <t xml:space="preserve">Switzerland </t>
  </si>
  <si>
    <t xml:space="preserve">Syria </t>
  </si>
  <si>
    <t xml:space="preserve">Tajikistan </t>
  </si>
  <si>
    <t xml:space="preserve">Tanzania </t>
  </si>
  <si>
    <t xml:space="preserve">Thailand </t>
  </si>
  <si>
    <t xml:space="preserve">Togo </t>
  </si>
  <si>
    <t xml:space="preserve">Tonga </t>
  </si>
  <si>
    <t xml:space="preserve">Trinidad &amp; Tobago </t>
  </si>
  <si>
    <t xml:space="preserve">Tunisia </t>
  </si>
  <si>
    <t xml:space="preserve">Turkey </t>
  </si>
  <si>
    <t xml:space="preserve">Turkmenistan </t>
  </si>
  <si>
    <t xml:space="preserve">Turks &amp; Caicos Is </t>
  </si>
  <si>
    <t xml:space="preserve">Tuvalu </t>
  </si>
  <si>
    <t xml:space="preserve">Uganda </t>
  </si>
  <si>
    <t xml:space="preserve">Ukraine </t>
  </si>
  <si>
    <t xml:space="preserve">United Arab Emirates </t>
  </si>
  <si>
    <t xml:space="preserve">United Kingdom </t>
  </si>
  <si>
    <t xml:space="preserve">United States </t>
  </si>
  <si>
    <t xml:space="preserve">Uruguay </t>
  </si>
  <si>
    <t xml:space="preserve">Uzbekistan </t>
  </si>
  <si>
    <t xml:space="preserve">Vanuatu </t>
  </si>
  <si>
    <t xml:space="preserve">Venezuela </t>
  </si>
  <si>
    <t xml:space="preserve">Vietnam </t>
  </si>
  <si>
    <t xml:space="preserve">Virgin Islands </t>
  </si>
  <si>
    <t xml:space="preserve">Wallis and Futuna </t>
  </si>
  <si>
    <t xml:space="preserve">West Bank </t>
  </si>
  <si>
    <t xml:space="preserve">Western Sahara </t>
  </si>
  <si>
    <t xml:space="preserve">Yemen </t>
  </si>
  <si>
    <t xml:space="preserve">Zambia </t>
  </si>
  <si>
    <t xml:space="preserve">Zimbabwe </t>
  </si>
  <si>
    <t>Distance Meter-Display</t>
  </si>
  <si>
    <t>Distancia Medidor-Display</t>
  </si>
  <si>
    <t>Distância Medidor-Display</t>
  </si>
  <si>
    <t>Proceso</t>
  </si>
  <si>
    <t>Flowmeter</t>
  </si>
  <si>
    <t>Process</t>
  </si>
  <si>
    <t>Comentarios</t>
  </si>
  <si>
    <t>Processo</t>
  </si>
  <si>
    <t>Comentários</t>
  </si>
  <si>
    <t>POWER SUPPLY</t>
  </si>
  <si>
    <t>110 VAC</t>
  </si>
  <si>
    <t>220 VAC</t>
  </si>
  <si>
    <t>Oil &amp; Gas</t>
  </si>
  <si>
    <t>Remote (Meter)</t>
  </si>
  <si>
    <t>Remota (Medidor)</t>
  </si>
  <si>
    <t>Remota (Panel)</t>
  </si>
  <si>
    <t>Email</t>
  </si>
  <si>
    <t>Project</t>
  </si>
  <si>
    <t>Proyecto</t>
  </si>
  <si>
    <t>Projeto</t>
  </si>
  <si>
    <t>Safe Area</t>
  </si>
  <si>
    <t>Area Segura</t>
  </si>
  <si>
    <t>Área Segura</t>
  </si>
  <si>
    <t>1.0</t>
  </si>
  <si>
    <t>Version</t>
  </si>
  <si>
    <t>Face-to-Face length</t>
  </si>
  <si>
    <t>Distância Flange-Flange</t>
  </si>
  <si>
    <t>Distancia Brida-Brida</t>
  </si>
  <si>
    <t>Bbl/d</t>
  </si>
  <si>
    <t>MBbl/d</t>
  </si>
  <si>
    <t>ft³/h</t>
  </si>
  <si>
    <t>ft³/m</t>
  </si>
  <si>
    <t>m³/h</t>
  </si>
  <si>
    <t>m³/m</t>
  </si>
  <si>
    <t>cc/m</t>
  </si>
  <si>
    <t>PROCESS CONNECTIONS</t>
  </si>
  <si>
    <t>IEC Zone 1</t>
  </si>
  <si>
    <t>CSA Class I Div. 1</t>
  </si>
  <si>
    <t>PROTOCOL</t>
  </si>
  <si>
    <t>MODBUS (RS485)</t>
  </si>
  <si>
    <t>HART</t>
  </si>
  <si>
    <t>FOUNDATION FIELDBUS</t>
  </si>
  <si>
    <t>Protocolo de comunicación</t>
  </si>
  <si>
    <t>Protocolo de comunicação</t>
  </si>
  <si>
    <t>Communication Protocol</t>
  </si>
  <si>
    <t>Fecha</t>
  </si>
  <si>
    <t>Data</t>
  </si>
  <si>
    <t>MODBUS (RS485)+HART</t>
  </si>
  <si>
    <t>MODBUS (RS485)+FF</t>
  </si>
  <si>
    <t>MODBUS (RS485)+USB</t>
  </si>
  <si>
    <t>First version (some translations pending)</t>
  </si>
  <si>
    <t>Datum</t>
  </si>
  <si>
    <t>Unternehmen</t>
  </si>
  <si>
    <t>Land</t>
  </si>
  <si>
    <t>Telefon</t>
  </si>
  <si>
    <t>Projekt</t>
  </si>
  <si>
    <t>Ansprechpartner</t>
  </si>
  <si>
    <t>Anstellung</t>
  </si>
  <si>
    <t>Kunde</t>
  </si>
  <si>
    <t>Industrie</t>
  </si>
  <si>
    <t>Telefono</t>
  </si>
  <si>
    <t>Progetto</t>
  </si>
  <si>
    <t>Paese</t>
  </si>
  <si>
    <t>Pressione</t>
  </si>
  <si>
    <t>Minimo</t>
  </si>
  <si>
    <t>Massimo</t>
  </si>
  <si>
    <t>Disegno</t>
  </si>
  <si>
    <t>Alimentazione</t>
  </si>
  <si>
    <t>Protocollo di comunicazione</t>
  </si>
  <si>
    <t>Misuratore</t>
  </si>
  <si>
    <t>Indicatore</t>
  </si>
  <si>
    <t>Distanza (Misuratore-Display)</t>
  </si>
  <si>
    <t>1.1</t>
  </si>
  <si>
    <t>Chinese column included</t>
  </si>
  <si>
    <t>Changed the colour of cells with dropdown lists</t>
  </si>
  <si>
    <t>→ Special connection</t>
  </si>
  <si>
    <t>Included names in the dropdown lists</t>
  </si>
  <si>
    <t>Azienda</t>
  </si>
  <si>
    <t>Persona di contatto</t>
  </si>
  <si>
    <t>E-mail</t>
  </si>
  <si>
    <t>Posizione</t>
  </si>
  <si>
    <t>Settore</t>
  </si>
  <si>
    <t>Destinazione finale</t>
  </si>
  <si>
    <t>Flusso</t>
  </si>
  <si>
    <t>Densità</t>
  </si>
  <si>
    <t>Viscosità</t>
  </si>
  <si>
    <t>Funzionamento</t>
  </si>
  <si>
    <t>Unità</t>
  </si>
  <si>
    <t xml:space="preserve">Caduta di pressione massima </t>
  </si>
  <si>
    <t>Collegamento al processo</t>
  </si>
  <si>
    <t>Versione compatta</t>
  </si>
  <si>
    <t>Dispositivo di controllo a distanza  (misuratore)</t>
  </si>
  <si>
    <t>Dispositivo di controllo a distanza  (pannello)</t>
  </si>
  <si>
    <t>Lunghezza impianto</t>
  </si>
  <si>
    <t>Area di sicurezza</t>
  </si>
  <si>
    <t>Classificazione dell'aerea</t>
  </si>
  <si>
    <t>Chimico</t>
  </si>
  <si>
    <t>Olio &amp; gas</t>
  </si>
  <si>
    <t>Alimentare</t>
  </si>
  <si>
    <t>Farmaceutico &amp; Life Science</t>
  </si>
  <si>
    <t>Carta</t>
  </si>
  <si>
    <t>Acciaio/Minerario</t>
  </si>
  <si>
    <t>Energia</t>
  </si>
  <si>
    <t>Acqua</t>
  </si>
  <si>
    <t>Automobilistico</t>
  </si>
  <si>
    <t>Produzione di apparecchiature originali</t>
  </si>
  <si>
    <t>Produzione di skid</t>
  </si>
  <si>
    <t>Altro (specificare)</t>
  </si>
  <si>
    <t xml:space="preserve">Misuratore di portata </t>
  </si>
  <si>
    <t>Commenti</t>
  </si>
  <si>
    <t>RW</t>
  </si>
  <si>
    <t>1.2</t>
  </si>
  <si>
    <t>Provided italian version</t>
  </si>
  <si>
    <t>Expected Accuracy</t>
  </si>
  <si>
    <t>Exactitud esperada</t>
  </si>
  <si>
    <t>Exatidão esperada</t>
  </si>
  <si>
    <t>Grado di precisione previsto</t>
  </si>
  <si>
    <t>Minor cells format</t>
  </si>
  <si>
    <t xml:space="preserve">Normal </t>
  </si>
  <si>
    <t>Prozessanschluss</t>
  </si>
  <si>
    <t>Kommunikationsprotokoll</t>
  </si>
  <si>
    <t>Kompaktausführung</t>
  </si>
  <si>
    <t>Fernanzeige (Wandmontage)</t>
  </si>
  <si>
    <t>Fernanzeige (Schaltafelmontage)</t>
  </si>
  <si>
    <t>Einbaulänge</t>
  </si>
  <si>
    <t>Sicherer Bereich</t>
  </si>
  <si>
    <t>Zoneneinteilung</t>
  </si>
  <si>
    <t>Papier</t>
  </si>
  <si>
    <t>Stahl/Bergbau</t>
  </si>
  <si>
    <t>Energie</t>
  </si>
  <si>
    <t>Automobil</t>
  </si>
  <si>
    <t>Skid Hersteller</t>
  </si>
  <si>
    <t>Andere (bitte spezifizieren)</t>
  </si>
  <si>
    <t>Durchflussmesser</t>
  </si>
  <si>
    <t>Prozess</t>
  </si>
  <si>
    <t>zusätzliche Kommentare</t>
  </si>
  <si>
    <t>Einheit</t>
  </si>
  <si>
    <t>max. zul. Druckverlust</t>
  </si>
  <si>
    <t>Genauigkeit</t>
  </si>
  <si>
    <t>Provided german version</t>
  </si>
  <si>
    <t>1.3</t>
  </si>
  <si>
    <t>Extended some cells to fix longer texts</t>
  </si>
  <si>
    <t>Print</t>
  </si>
  <si>
    <t>Save</t>
  </si>
  <si>
    <t>Imprimir</t>
  </si>
  <si>
    <t>Guardar</t>
  </si>
  <si>
    <t>Salvar</t>
  </si>
  <si>
    <t>Drucken</t>
  </si>
  <si>
    <t>1.4</t>
  </si>
  <si>
    <t>Added Save (File Name is by default Company_TAG xxxxx) and Print buttons</t>
  </si>
  <si>
    <t>Stampare</t>
  </si>
  <si>
    <t>Conservare</t>
  </si>
  <si>
    <t>Added link to www.tricorflow.com at the logo</t>
  </si>
  <si>
    <t>期望精度</t>
  </si>
  <si>
    <t>打印</t>
  </si>
  <si>
    <t>保存</t>
  </si>
  <si>
    <t>Число</t>
  </si>
  <si>
    <t>Компания</t>
  </si>
  <si>
    <t>Контактное лицо</t>
  </si>
  <si>
    <t>Проект</t>
  </si>
  <si>
    <t>Должность</t>
  </si>
  <si>
    <t>Заказчик</t>
  </si>
  <si>
    <t>Страна</t>
  </si>
  <si>
    <t>Телефон</t>
  </si>
  <si>
    <t>Отрасль</t>
  </si>
  <si>
    <t>Страна назначен.</t>
  </si>
  <si>
    <t>Диапазон расходов</t>
  </si>
  <si>
    <t>Давление</t>
  </si>
  <si>
    <t>Температура</t>
  </si>
  <si>
    <t>Плотность</t>
  </si>
  <si>
    <t>Вязкость</t>
  </si>
  <si>
    <t>Среда</t>
  </si>
  <si>
    <t>Минимум</t>
  </si>
  <si>
    <t>Максимум</t>
  </si>
  <si>
    <t>Рабочий парам.</t>
  </si>
  <si>
    <t>Исполнение</t>
  </si>
  <si>
    <t>Мера</t>
  </si>
  <si>
    <t>Макс. доп. перепад давления</t>
  </si>
  <si>
    <t>Подключение к процессу</t>
  </si>
  <si>
    <t>Питание</t>
  </si>
  <si>
    <t>Интерфейс связи</t>
  </si>
  <si>
    <t>Индикация</t>
  </si>
  <si>
    <t>Расходомер</t>
  </si>
  <si>
    <t>Дисплей</t>
  </si>
  <si>
    <t>Локальный</t>
  </si>
  <si>
    <t>Расстояние расходомер&lt;-&gt;дисплей</t>
  </si>
  <si>
    <t>Монтажная длина</t>
  </si>
  <si>
    <t>Безопасная зона</t>
  </si>
  <si>
    <t>Классификация зоны</t>
  </si>
  <si>
    <t>Химическая</t>
  </si>
  <si>
    <t>Нефтехимическая</t>
  </si>
  <si>
    <t>Пищевая</t>
  </si>
  <si>
    <t>Фармакологическая</t>
  </si>
  <si>
    <t>Целлюлозно-бумажная</t>
  </si>
  <si>
    <t>Металлургическая</t>
  </si>
  <si>
    <t>Энергетическая</t>
  </si>
  <si>
    <t>Водоснабжение</t>
  </si>
  <si>
    <t>Автомобильная</t>
  </si>
  <si>
    <t>ОЕМ</t>
  </si>
  <si>
    <t>Производители скидов</t>
  </si>
  <si>
    <t>Морская</t>
  </si>
  <si>
    <t>Инжиниринговая</t>
  </si>
  <si>
    <t>Другие</t>
  </si>
  <si>
    <t>Процесс</t>
  </si>
  <si>
    <t>Комментарии</t>
  </si>
  <si>
    <t>Печать</t>
  </si>
  <si>
    <t>Сохранить</t>
  </si>
  <si>
    <t xml:space="preserve">Aufnehmer </t>
  </si>
  <si>
    <t>Abstand Aufnehmer Anzeige</t>
  </si>
  <si>
    <t>Speichern</t>
  </si>
  <si>
    <t>1.5</t>
  </si>
  <si>
    <t>Ru and CN integrated</t>
  </si>
  <si>
    <t>TAG</t>
  </si>
  <si>
    <t>1.6</t>
  </si>
  <si>
    <t xml:space="preserve">Added Export to PDF button (File Name is Company_TAG xxxxx.pdf) </t>
  </si>
  <si>
    <t>Reset</t>
  </si>
  <si>
    <t>Borrar</t>
  </si>
  <si>
    <t>Apagar</t>
  </si>
  <si>
    <t>Cancellare</t>
  </si>
  <si>
    <t>Added Reset button to clear all user inputs (some translations pending)</t>
  </si>
  <si>
    <t>By default the Date is Today</t>
  </si>
  <si>
    <t>Minor cells format in order to fit the contents of the complete text</t>
  </si>
  <si>
    <t>Included validation of the min/max values (text is red if some value is wrong)</t>
  </si>
  <si>
    <t>→ PDF</t>
  </si>
  <si>
    <t>Included validation of design values (text is red if some value is wrong)</t>
  </si>
  <si>
    <t>1.7</t>
  </si>
  <si>
    <t>zurück setzen</t>
  </si>
  <si>
    <t>Доп. погрешность (масс. расход)</t>
  </si>
  <si>
    <t>Выносное исполнение (расходомер)</t>
  </si>
  <si>
    <t>Выносное исполнение (панель)</t>
  </si>
  <si>
    <t>重置</t>
  </si>
  <si>
    <t>kg/m³</t>
  </si>
  <si>
    <t>1.8</t>
  </si>
  <si>
    <t>Added Pressure Drop validation (can't be higher than the minimum)</t>
  </si>
  <si>
    <t>Now Pressure Drop Unit is connected to Pressure unit (can't be different)</t>
  </si>
  <si>
    <t>Added Max Temperature validation  (T&gt;150*C gives a Warning)</t>
  </si>
  <si>
    <t>Сброс</t>
  </si>
  <si>
    <t>Bestimmungsort</t>
  </si>
  <si>
    <t>Firma</t>
  </si>
  <si>
    <t>Kontakt</t>
  </si>
  <si>
    <t>Pozycja</t>
  </si>
  <si>
    <t>Klient</t>
  </si>
  <si>
    <t>Kraj</t>
  </si>
  <si>
    <t>Przemysł</t>
  </si>
  <si>
    <t>Odbiorca końcowy</t>
  </si>
  <si>
    <t>Zakres przepływu</t>
  </si>
  <si>
    <t>Ciśnienie</t>
  </si>
  <si>
    <t>Gestość</t>
  </si>
  <si>
    <t>Lepkość</t>
  </si>
  <si>
    <t>Medium</t>
  </si>
  <si>
    <t>Maksimum</t>
  </si>
  <si>
    <t>Działanie</t>
  </si>
  <si>
    <t>Wykonanie</t>
  </si>
  <si>
    <t>Jednostka</t>
  </si>
  <si>
    <t>Dopuszczalny spadek ciśnienia</t>
  </si>
  <si>
    <t>Oczekiwana dokładność</t>
  </si>
  <si>
    <t>Przyłącze</t>
  </si>
  <si>
    <t>Zasilanie</t>
  </si>
  <si>
    <t>Komunikacja</t>
  </si>
  <si>
    <t>Czujnik</t>
  </si>
  <si>
    <t>Wyświetlacz</t>
  </si>
  <si>
    <t>Lokalny</t>
  </si>
  <si>
    <t>Rozłączny czujnik</t>
  </si>
  <si>
    <t>Rozłączny (panel)</t>
  </si>
  <si>
    <t>Długość kabla licznik-wyświetlacz</t>
  </si>
  <si>
    <t>Długość zabudowy</t>
  </si>
  <si>
    <t>Strefa bezpieczeństwa</t>
  </si>
  <si>
    <t>Klasyfikacja strefy</t>
  </si>
  <si>
    <t>Chemiczny</t>
  </si>
  <si>
    <t>Olej &amp; Gas</t>
  </si>
  <si>
    <t>Spożywczy</t>
  </si>
  <si>
    <t>Farmacja&amp;Laboratorium</t>
  </si>
  <si>
    <t>Papierniczy</t>
  </si>
  <si>
    <t>Hutnictwo/Górnictwo</t>
  </si>
  <si>
    <t>Energetyka</t>
  </si>
  <si>
    <t>Woda</t>
  </si>
  <si>
    <t>Samochodowy</t>
  </si>
  <si>
    <t>Pośrednik</t>
  </si>
  <si>
    <t>Wojskowy</t>
  </si>
  <si>
    <t>Inne</t>
  </si>
  <si>
    <t>Przepływomierz</t>
  </si>
  <si>
    <t>Proces</t>
  </si>
  <si>
    <t>Komentarze</t>
  </si>
  <si>
    <t>Wydrukuj</t>
  </si>
  <si>
    <t>Kasuj</t>
  </si>
  <si>
    <t>Zapisz</t>
  </si>
  <si>
    <t>日期</t>
    <phoneticPr fontId="0" type="noConversion"/>
  </si>
  <si>
    <t>公司</t>
    <phoneticPr fontId="0" type="noConversion"/>
  </si>
  <si>
    <t>联系人</t>
    <phoneticPr fontId="0" type="noConversion"/>
  </si>
  <si>
    <t>项目</t>
    <phoneticPr fontId="0" type="noConversion"/>
  </si>
  <si>
    <t>电子邮件</t>
    <phoneticPr fontId="0" type="noConversion"/>
  </si>
  <si>
    <t>位置</t>
    <phoneticPr fontId="0" type="noConversion"/>
  </si>
  <si>
    <t>客户</t>
    <phoneticPr fontId="0" type="noConversion"/>
  </si>
  <si>
    <t>国家</t>
    <phoneticPr fontId="0" type="noConversion"/>
  </si>
  <si>
    <t>电话</t>
    <phoneticPr fontId="0" type="noConversion"/>
  </si>
  <si>
    <t>工业</t>
    <phoneticPr fontId="0" type="noConversion"/>
  </si>
  <si>
    <t>最终目的</t>
    <phoneticPr fontId="0" type="noConversion"/>
  </si>
  <si>
    <t>流量</t>
    <phoneticPr fontId="0" type="noConversion"/>
  </si>
  <si>
    <t>压力</t>
    <phoneticPr fontId="0" type="noConversion"/>
  </si>
  <si>
    <t>温度</t>
    <phoneticPr fontId="0" type="noConversion"/>
  </si>
  <si>
    <t>密度</t>
    <phoneticPr fontId="0" type="noConversion"/>
  </si>
  <si>
    <t>粘度</t>
    <phoneticPr fontId="0" type="noConversion"/>
  </si>
  <si>
    <t>流体</t>
    <phoneticPr fontId="0" type="noConversion"/>
  </si>
  <si>
    <t>最小</t>
    <phoneticPr fontId="0" type="noConversion"/>
  </si>
  <si>
    <t>最大</t>
    <phoneticPr fontId="0" type="noConversion"/>
  </si>
  <si>
    <t>操作</t>
    <phoneticPr fontId="0" type="noConversion"/>
  </si>
  <si>
    <t>设计</t>
    <phoneticPr fontId="0" type="noConversion"/>
  </si>
  <si>
    <t>单位</t>
    <phoneticPr fontId="0" type="noConversion"/>
  </si>
  <si>
    <t>最大允许压损</t>
    <phoneticPr fontId="0" type="noConversion"/>
  </si>
  <si>
    <t>过程连接</t>
    <phoneticPr fontId="0" type="noConversion"/>
  </si>
  <si>
    <t>电源</t>
    <phoneticPr fontId="0" type="noConversion"/>
  </si>
  <si>
    <t>通讯协议</t>
    <phoneticPr fontId="0" type="noConversion"/>
  </si>
  <si>
    <t>指示</t>
    <phoneticPr fontId="0" type="noConversion"/>
  </si>
  <si>
    <t>表</t>
    <phoneticPr fontId="0" type="noConversion"/>
  </si>
  <si>
    <t>显示</t>
    <phoneticPr fontId="0" type="noConversion"/>
  </si>
  <si>
    <t>本地</t>
    <phoneticPr fontId="0" type="noConversion"/>
  </si>
  <si>
    <t>远传（表头）</t>
    <phoneticPr fontId="0" type="noConversion"/>
  </si>
  <si>
    <t>远传（表盘）</t>
    <phoneticPr fontId="0" type="noConversion"/>
  </si>
  <si>
    <t>距离表头-显示</t>
    <phoneticPr fontId="0" type="noConversion"/>
  </si>
  <si>
    <t>面到面长度</t>
    <phoneticPr fontId="0" type="noConversion"/>
  </si>
  <si>
    <t>安全区域</t>
    <phoneticPr fontId="0" type="noConversion"/>
  </si>
  <si>
    <t>区域分级</t>
    <phoneticPr fontId="0" type="noConversion"/>
  </si>
  <si>
    <t>化学</t>
    <phoneticPr fontId="0" type="noConversion"/>
  </si>
  <si>
    <t>石油&amp;天然气</t>
    <phoneticPr fontId="0" type="noConversion"/>
  </si>
  <si>
    <t>食品&amp;饮料</t>
    <phoneticPr fontId="0" type="noConversion"/>
  </si>
  <si>
    <t>制药&amp;生命科学</t>
    <phoneticPr fontId="0" type="noConversion"/>
  </si>
  <si>
    <t>造纸</t>
    <phoneticPr fontId="0" type="noConversion"/>
  </si>
  <si>
    <t>钢铁/煤矿</t>
    <phoneticPr fontId="0" type="noConversion"/>
  </si>
  <si>
    <t>电力</t>
    <phoneticPr fontId="0" type="noConversion"/>
  </si>
  <si>
    <t>水处理</t>
    <phoneticPr fontId="0" type="noConversion"/>
  </si>
  <si>
    <t>汽车</t>
    <phoneticPr fontId="0" type="noConversion"/>
  </si>
  <si>
    <t>OEM</t>
    <phoneticPr fontId="0" type="noConversion"/>
  </si>
  <si>
    <t>撬块供应商</t>
    <phoneticPr fontId="0" type="noConversion"/>
  </si>
  <si>
    <t>航海</t>
    <phoneticPr fontId="0" type="noConversion"/>
  </si>
  <si>
    <t>总包商</t>
    <phoneticPr fontId="0" type="noConversion"/>
  </si>
  <si>
    <t>其他（详细）</t>
    <phoneticPr fontId="0" type="noConversion"/>
  </si>
  <si>
    <t>Renewable Energy</t>
  </si>
  <si>
    <t>Erneuerbare Energien</t>
  </si>
  <si>
    <t>可再生能源</t>
  </si>
  <si>
    <t>Energy</t>
  </si>
  <si>
    <t>能源</t>
  </si>
  <si>
    <t>Plastic</t>
  </si>
  <si>
    <t>Kunststoff</t>
  </si>
  <si>
    <t>塑料</t>
  </si>
  <si>
    <t>Semiconductor</t>
  </si>
  <si>
    <t>Halbleiter</t>
  </si>
  <si>
    <r>
      <t>半</t>
    </r>
    <r>
      <rPr>
        <sz val="11"/>
        <rFont val="MingLiU"/>
        <family val="3"/>
      </rPr>
      <t>导体</t>
    </r>
  </si>
  <si>
    <t>Fuel consumption (not Marine)</t>
  </si>
  <si>
    <t>Verbrauchsmessung (ohne Marine)</t>
  </si>
  <si>
    <r>
      <t>燃油消耗（非船舶</t>
    </r>
    <r>
      <rPr>
        <sz val="11"/>
        <rFont val="宋体"/>
      </rPr>
      <t>)</t>
    </r>
  </si>
  <si>
    <t>流量计</t>
    <phoneticPr fontId="0" type="noConversion"/>
  </si>
  <si>
    <t xml:space="preserve">过程 </t>
    <phoneticPr fontId="0" type="noConversion"/>
  </si>
  <si>
    <t>建议</t>
    <phoneticPr fontId="0" type="noConversion"/>
  </si>
  <si>
    <t>Возобновляемые источники энергии</t>
  </si>
  <si>
    <t>Энергия</t>
  </si>
  <si>
    <t>Пластик</t>
  </si>
  <si>
    <t>Полупроводники</t>
  </si>
  <si>
    <t>Расход топлива (не морской)</t>
  </si>
  <si>
    <t>Energia odnawialna</t>
  </si>
  <si>
    <t>Plastik</t>
  </si>
  <si>
    <t>Półprzewodnik</t>
  </si>
  <si>
    <t>Zużycie paliwa (nie okrętowe)</t>
  </si>
  <si>
    <t>Société</t>
  </si>
  <si>
    <t>Projet</t>
  </si>
  <si>
    <t>Courriel</t>
  </si>
  <si>
    <t>Client</t>
  </si>
  <si>
    <t>Pays</t>
  </si>
  <si>
    <t>Téléphone</t>
  </si>
  <si>
    <t>Destination finale</t>
  </si>
  <si>
    <t>Débit</t>
  </si>
  <si>
    <t>Pression</t>
  </si>
  <si>
    <t>Température</t>
  </si>
  <si>
    <t>Densité</t>
  </si>
  <si>
    <t>Viscosité</t>
  </si>
  <si>
    <t>Fluide</t>
  </si>
  <si>
    <t>Service</t>
  </si>
  <si>
    <t>Unité</t>
  </si>
  <si>
    <t>Perte de pression max. autorisée</t>
  </si>
  <si>
    <t>Précision attendue</t>
  </si>
  <si>
    <t>Connexion process</t>
  </si>
  <si>
    <t>Alimentation</t>
  </si>
  <si>
    <t>Protocol de communication</t>
  </si>
  <si>
    <t>Débitmètre</t>
  </si>
  <si>
    <t>Afficheur</t>
  </si>
  <si>
    <t>Déporté (afficheur)</t>
  </si>
  <si>
    <t>Déporté (Panneau)</t>
  </si>
  <si>
    <t>Distance débitmètre - afficheur</t>
  </si>
  <si>
    <t>Longueur totale</t>
  </si>
  <si>
    <t>Zone de sécurité</t>
  </si>
  <si>
    <t>Classification de la zone</t>
  </si>
  <si>
    <t>Chimie</t>
  </si>
  <si>
    <t>Alimentation et boissons</t>
  </si>
  <si>
    <t>Pharma &amp; science de la vie</t>
  </si>
  <si>
    <t>Papeterie</t>
  </si>
  <si>
    <t>Aciérie/Mine</t>
  </si>
  <si>
    <t>Electricité</t>
  </si>
  <si>
    <t>Eau</t>
  </si>
  <si>
    <t>Automobile</t>
  </si>
  <si>
    <t>Equipementiers</t>
  </si>
  <si>
    <t>Fournisseur</t>
  </si>
  <si>
    <t>Autre (spécifiez)</t>
  </si>
  <si>
    <t>Energie renouvelable</t>
  </si>
  <si>
    <t>Plastique</t>
  </si>
  <si>
    <t>Semi-conducteur</t>
  </si>
  <si>
    <t>Consommation de gasoil (non marine)</t>
  </si>
  <si>
    <t>Commentaires</t>
  </si>
  <si>
    <t>Remise à zéro</t>
  </si>
  <si>
    <t>Sauvegarde</t>
  </si>
  <si>
    <t>Energías Renovables</t>
  </si>
  <si>
    <t>Plásticos</t>
  </si>
  <si>
    <t>Semiconductores</t>
  </si>
  <si>
    <t>Consumo de combustibles (no marinos)</t>
  </si>
  <si>
    <t>Energia renovável</t>
  </si>
  <si>
    <t>Semicondutores</t>
  </si>
  <si>
    <r>
      <t>Consumo de combustiveis (n</t>
    </r>
    <r>
      <rPr>
        <sz val="11"/>
        <rFont val="Calibri"/>
        <family val="2"/>
      </rPr>
      <t>ã</t>
    </r>
    <r>
      <rPr>
        <sz val="11"/>
        <rFont val="Calibri"/>
        <family val="2"/>
        <scheme val="minor"/>
      </rPr>
      <t>o marino)</t>
    </r>
  </si>
  <si>
    <t>Imprimer</t>
  </si>
  <si>
    <t xml:space="preserve">Energie rinnovabili
</t>
  </si>
  <si>
    <t>Plastica</t>
  </si>
  <si>
    <t>Semiconduttori</t>
  </si>
  <si>
    <t>Misura dei consumi energetici (escluso il settore navale)</t>
  </si>
  <si>
    <t>Navale</t>
  </si>
  <si>
    <r>
      <t xml:space="preserve">                           </t>
    </r>
    <r>
      <rPr>
        <b/>
        <sz val="10"/>
        <color rgb="FF3C3C3C"/>
        <rFont val="Calibri"/>
        <family val="2"/>
      </rPr>
      <t xml:space="preserve">→      </t>
    </r>
  </si>
  <si>
    <t xml:space="preserve">Mass Flow Meters     </t>
  </si>
  <si>
    <t>일자</t>
    <phoneticPr fontId="9" type="noConversion"/>
  </si>
  <si>
    <t>회사</t>
    <phoneticPr fontId="9" type="noConversion"/>
  </si>
  <si>
    <t>연락처</t>
    <phoneticPr fontId="9" type="noConversion"/>
  </si>
  <si>
    <t>프로젝트</t>
    <phoneticPr fontId="9" type="noConversion"/>
  </si>
  <si>
    <t>이메일</t>
    <phoneticPr fontId="9" type="noConversion"/>
  </si>
  <si>
    <t>지역</t>
    <phoneticPr fontId="9" type="noConversion"/>
  </si>
  <si>
    <t xml:space="preserve">고객 </t>
    <phoneticPr fontId="9" type="noConversion"/>
  </si>
  <si>
    <t>국가</t>
    <phoneticPr fontId="9" type="noConversion"/>
  </si>
  <si>
    <t>전화번호</t>
    <phoneticPr fontId="9" type="noConversion"/>
  </si>
  <si>
    <t>산업분야</t>
    <phoneticPr fontId="9" type="noConversion"/>
  </si>
  <si>
    <t>최종목적지</t>
    <phoneticPr fontId="9" type="noConversion"/>
  </si>
  <si>
    <t>유량범위</t>
    <phoneticPr fontId="9" type="noConversion"/>
  </si>
  <si>
    <t>압력</t>
    <phoneticPr fontId="9" type="noConversion"/>
  </si>
  <si>
    <t>온도</t>
    <phoneticPr fontId="9" type="noConversion"/>
  </si>
  <si>
    <t>밀도</t>
    <phoneticPr fontId="9" type="noConversion"/>
  </si>
  <si>
    <t>점도</t>
    <phoneticPr fontId="9" type="noConversion"/>
  </si>
  <si>
    <t>유체</t>
    <phoneticPr fontId="9" type="noConversion"/>
  </si>
  <si>
    <t>최소유량</t>
    <phoneticPr fontId="9" type="noConversion"/>
  </si>
  <si>
    <t>최대유량</t>
    <phoneticPr fontId="9" type="noConversion"/>
  </si>
  <si>
    <t>운전유량</t>
    <phoneticPr fontId="9" type="noConversion"/>
  </si>
  <si>
    <t>설계유량</t>
    <phoneticPr fontId="9" type="noConversion"/>
  </si>
  <si>
    <t>단위</t>
    <phoneticPr fontId="9" type="noConversion"/>
  </si>
  <si>
    <t>최대 허용 압력손실</t>
    <phoneticPr fontId="9" type="noConversion"/>
  </si>
  <si>
    <t>요청 정밀도</t>
    <phoneticPr fontId="9" type="noConversion"/>
  </si>
  <si>
    <t>연결구</t>
    <phoneticPr fontId="9" type="noConversion"/>
  </si>
  <si>
    <t>공급전원</t>
    <phoneticPr fontId="9" type="noConversion"/>
  </si>
  <si>
    <t>통신프로토콜</t>
    <phoneticPr fontId="9" type="noConversion"/>
  </si>
  <si>
    <t>지시</t>
    <phoneticPr fontId="9" type="noConversion"/>
  </si>
  <si>
    <t>검출기</t>
    <phoneticPr fontId="9" type="noConversion"/>
  </si>
  <si>
    <t>화면표시</t>
    <phoneticPr fontId="9" type="noConversion"/>
  </si>
  <si>
    <t>일체형</t>
    <phoneticPr fontId="9" type="noConversion"/>
  </si>
  <si>
    <t>분리형(Meter)</t>
    <phoneticPr fontId="9" type="noConversion"/>
  </si>
  <si>
    <t>분리형(판넬형)</t>
    <phoneticPr fontId="9" type="noConversion"/>
  </si>
  <si>
    <t>검출기 와 표시기 거리</t>
    <phoneticPr fontId="9" type="noConversion"/>
  </si>
  <si>
    <t>면간거리</t>
    <phoneticPr fontId="9" type="noConversion"/>
  </si>
  <si>
    <t>안전지대</t>
    <phoneticPr fontId="9" type="noConversion"/>
  </si>
  <si>
    <t>지역등급(방폭, 안전지대)</t>
    <phoneticPr fontId="9" type="noConversion"/>
  </si>
  <si>
    <t>화학</t>
    <phoneticPr fontId="9" type="noConversion"/>
  </si>
  <si>
    <t>석유화학 &amp; 가스</t>
    <phoneticPr fontId="9" type="noConversion"/>
  </si>
  <si>
    <t>식음료</t>
    <phoneticPr fontId="9" type="noConversion"/>
  </si>
  <si>
    <t>의약 &amp; 생활과학</t>
    <phoneticPr fontId="9" type="noConversion"/>
  </si>
  <si>
    <t>제지</t>
    <phoneticPr fontId="9" type="noConversion"/>
  </si>
  <si>
    <t>제철/광업</t>
    <phoneticPr fontId="9" type="noConversion"/>
  </si>
  <si>
    <t>전력</t>
    <phoneticPr fontId="9" type="noConversion"/>
  </si>
  <si>
    <t>수처리</t>
    <phoneticPr fontId="9" type="noConversion"/>
  </si>
  <si>
    <t>자동차</t>
    <phoneticPr fontId="9" type="noConversion"/>
  </si>
  <si>
    <t>주문자 상표부착 생산방식(OEM)</t>
    <phoneticPr fontId="9" type="noConversion"/>
  </si>
  <si>
    <t>SKID</t>
    <phoneticPr fontId="9" type="noConversion"/>
  </si>
  <si>
    <t>해양</t>
    <phoneticPr fontId="9" type="noConversion"/>
  </si>
  <si>
    <t>EPC</t>
    <phoneticPr fontId="9" type="noConversion"/>
  </si>
  <si>
    <t xml:space="preserve">기타 </t>
    <phoneticPr fontId="9" type="noConversion"/>
  </si>
  <si>
    <t>신재생에너지</t>
    <phoneticPr fontId="9" type="noConversion"/>
  </si>
  <si>
    <t>에너지</t>
    <phoneticPr fontId="9" type="noConversion"/>
  </si>
  <si>
    <t>플라스틱</t>
    <phoneticPr fontId="9" type="noConversion"/>
  </si>
  <si>
    <t>반도체</t>
    <phoneticPr fontId="9" type="noConversion"/>
  </si>
  <si>
    <t>연료소모</t>
    <phoneticPr fontId="9" type="noConversion"/>
  </si>
  <si>
    <t>유량계</t>
    <phoneticPr fontId="9" type="noConversion"/>
  </si>
  <si>
    <t>공정</t>
    <phoneticPr fontId="9" type="noConversion"/>
  </si>
  <si>
    <t>기타의견</t>
    <phoneticPr fontId="9" type="noConversion"/>
  </si>
  <si>
    <t>인쇄</t>
    <phoneticPr fontId="9" type="noConversion"/>
  </si>
  <si>
    <t>리셑</t>
    <phoneticPr fontId="9" type="noConversion"/>
  </si>
  <si>
    <t>저장</t>
    <phoneticPr fontId="9" type="noConversion"/>
  </si>
  <si>
    <t>MM</t>
  </si>
  <si>
    <t>??</t>
  </si>
  <si>
    <t>1.9</t>
  </si>
  <si>
    <t>2.0</t>
  </si>
  <si>
    <t>Branch list updated</t>
  </si>
  <si>
    <t>2.1</t>
  </si>
  <si>
    <t>2.2</t>
  </si>
  <si>
    <t>Deleted EPC; OEM;</t>
  </si>
  <si>
    <t>Connections sorted</t>
  </si>
  <si>
    <t>DN32 PN40 EN 1092-1 Form B1</t>
  </si>
  <si>
    <t>DN65 PN40 EN 1092-1 Form B1</t>
  </si>
  <si>
    <t>DN20 PN40 EN 1092-1 Form B1</t>
  </si>
  <si>
    <t>2.3</t>
  </si>
  <si>
    <t>Temperature modified</t>
  </si>
  <si>
    <t>EAC (TR-TS)</t>
  </si>
  <si>
    <t>EAC integrated</t>
  </si>
  <si>
    <t>Español</t>
  </si>
  <si>
    <t>Deutsch</t>
  </si>
  <si>
    <t>Italiano</t>
  </si>
  <si>
    <t>Português</t>
  </si>
  <si>
    <t>Pусский</t>
  </si>
  <si>
    <t>中國</t>
  </si>
  <si>
    <t>Polski</t>
  </si>
  <si>
    <t>Français</t>
  </si>
  <si>
    <t>한국의</t>
  </si>
  <si>
    <t>Version: 2.4</t>
  </si>
  <si>
    <t>2.4</t>
  </si>
  <si>
    <t>Sprachen wieder mit Sverweisen verknüpft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</si>
</sst>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MS Gothic"/>
      <family val="3"/>
    </font>
    <font>
      <sz val="11"/>
      <name val="MS Gothic"/>
      <family val="3"/>
    </font>
    <font>
      <sz val="11"/>
      <name val="MingLiU"/>
      <family val="3"/>
    </font>
    <font>
      <sz val="11"/>
      <name val="宋体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rgb="FF3C3C3C"/>
      <name val="Calibri"/>
      <family val="2"/>
      <scheme val="minor"/>
    </font>
    <font>
      <sz val="11"/>
      <color rgb="FF3C3C3C"/>
      <name val="Calibri"/>
      <family val="2"/>
      <scheme val="minor"/>
    </font>
    <font>
      <sz val="10"/>
      <color rgb="FF3C3C3C"/>
      <name val="Calibri"/>
      <family val="2"/>
      <scheme val="minor"/>
    </font>
    <font>
      <b/>
      <sz val="10"/>
      <color rgb="FF3C3C3C"/>
      <name val="Calibri"/>
      <family val="2"/>
      <scheme val="minor"/>
    </font>
    <font>
      <b/>
      <sz val="10"/>
      <color rgb="FF3C3C3C"/>
      <name val="Calibri"/>
      <family val="2"/>
    </font>
    <font>
      <b/>
      <sz val="12"/>
      <color rgb="FF3C3C3C"/>
      <name val="Calibri"/>
      <family val="2"/>
      <scheme val="minor"/>
    </font>
    <font>
      <u/>
      <sz val="10"/>
      <color rgb="FF3C3C3C"/>
      <name val="Arial"/>
      <family val="2"/>
    </font>
    <font>
      <b/>
      <sz val="11"/>
      <color rgb="FF3C3C3C"/>
      <name val="Calibri"/>
      <family val="2"/>
      <scheme val="minor"/>
    </font>
    <font>
      <b/>
      <sz val="9"/>
      <color rgb="FF3C3C3C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00578A"/>
        <bgColor indexed="64"/>
      </patternFill>
    </fill>
    <fill>
      <patternFill patternType="solid">
        <fgColor rgb="FFF58426"/>
        <bgColor indexed="64"/>
      </patternFill>
    </fill>
    <fill>
      <patternFill patternType="solid">
        <fgColor rgb="FF7CC3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7CC350"/>
      </left>
      <right style="thick">
        <color rgb="FF7CC350"/>
      </right>
      <top style="thick">
        <color rgb="FF7CC350"/>
      </top>
      <bottom style="thick">
        <color rgb="FF7CC350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/>
    <xf numFmtId="0" fontId="18" fillId="7" borderId="9" applyNumberFormat="0" applyAlignment="0" applyProtection="0"/>
  </cellStyleXfs>
  <cellXfs count="9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1" fillId="0" borderId="0" xfId="0" applyFont="1"/>
    <xf numFmtId="14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1" fillId="0" borderId="0" xfId="0" applyFont="1" applyBorder="1" applyProtection="1"/>
    <xf numFmtId="0" fontId="8" fillId="0" borderId="0" xfId="0" applyFont="1" applyProtection="1"/>
    <xf numFmtId="0" fontId="5" fillId="0" borderId="0" xfId="3" applyFont="1" applyProtection="1"/>
    <xf numFmtId="0" fontId="10" fillId="3" borderId="0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6" borderId="0" xfId="5" applyFont="1" applyFill="1" applyBorder="1" applyAlignment="1" applyProtection="1">
      <alignment horizontal="left" vertical="center"/>
    </xf>
    <xf numFmtId="0" fontId="5" fillId="0" borderId="0" xfId="4" applyFont="1" applyProtection="1"/>
    <xf numFmtId="0" fontId="8" fillId="0" borderId="0" xfId="3" applyFont="1" applyProtection="1"/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Protection="1"/>
    <xf numFmtId="0" fontId="8" fillId="0" borderId="0" xfId="5" applyFont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5" fillId="0" borderId="0" xfId="4" applyProtection="1"/>
    <xf numFmtId="0" fontId="8" fillId="4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4" fillId="0" borderId="0" xfId="0" applyFont="1" applyFill="1" applyProtection="1"/>
    <xf numFmtId="0" fontId="8" fillId="0" borderId="0" xfId="5" applyFont="1" applyFill="1" applyBorder="1" applyAlignment="1" applyProtection="1">
      <alignment horizontal="left"/>
    </xf>
    <xf numFmtId="0" fontId="5" fillId="0" borderId="0" xfId="5" applyFont="1" applyFill="1" applyBorder="1" applyAlignment="1" applyProtection="1">
      <alignment horizontal="left"/>
    </xf>
    <xf numFmtId="0" fontId="5" fillId="0" borderId="0" xfId="5" applyFont="1" applyBorder="1" applyAlignment="1" applyProtection="1">
      <alignment horizontal="left"/>
    </xf>
    <xf numFmtId="0" fontId="5" fillId="0" borderId="0" xfId="5" applyFont="1" applyBorder="1" applyProtection="1"/>
    <xf numFmtId="16" fontId="5" fillId="0" borderId="0" xfId="5" applyNumberFormat="1" applyFont="1" applyBorder="1" applyProtection="1"/>
    <xf numFmtId="0" fontId="8" fillId="0" borderId="0" xfId="0" applyFont="1" applyBorder="1" applyProtection="1"/>
    <xf numFmtId="0" fontId="11" fillId="0" borderId="0" xfId="0" applyFont="1" applyProtection="1"/>
    <xf numFmtId="0" fontId="10" fillId="2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" xfId="3" applyFont="1" applyBorder="1" applyProtection="1"/>
    <xf numFmtId="0" fontId="7" fillId="0" borderId="0" xfId="0" applyFont="1" applyProtection="1"/>
    <xf numFmtId="0" fontId="8" fillId="0" borderId="0" xfId="3" applyFont="1" applyFill="1" applyProtection="1"/>
    <xf numFmtId="0" fontId="8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Border="1"/>
    <xf numFmtId="0" fontId="8" fillId="4" borderId="0" xfId="0" applyFont="1" applyFill="1" applyAlignment="1" applyProtection="1">
      <alignment vertical="center"/>
    </xf>
    <xf numFmtId="0" fontId="15" fillId="4" borderId="0" xfId="0" applyFont="1" applyFill="1" applyBorder="1"/>
    <xf numFmtId="0" fontId="0" fillId="4" borderId="0" xfId="0" applyFill="1" applyBorder="1"/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Border="1" applyProtection="1"/>
    <xf numFmtId="0" fontId="10" fillId="2" borderId="0" xfId="0" applyFont="1" applyFill="1" applyBorder="1" applyAlignment="1" applyProtection="1">
      <alignment vertical="center"/>
    </xf>
    <xf numFmtId="0" fontId="19" fillId="4" borderId="0" xfId="7" applyFont="1" applyFill="1" applyBorder="1" applyAlignment="1" applyProtection="1">
      <alignment vertical="center"/>
    </xf>
    <xf numFmtId="0" fontId="8" fillId="4" borderId="0" xfId="7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24" fillId="0" borderId="0" xfId="0" applyFont="1" applyProtection="1"/>
    <xf numFmtId="0" fontId="23" fillId="0" borderId="0" xfId="0" applyFont="1" applyProtection="1"/>
    <xf numFmtId="0" fontId="23" fillId="0" borderId="0" xfId="0" applyFont="1" applyAlignment="1" applyProtection="1">
      <alignment vertical="center" shrinkToFit="1"/>
    </xf>
    <xf numFmtId="0" fontId="23" fillId="5" borderId="3" xfId="0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</xf>
    <xf numFmtId="10" fontId="23" fillId="5" borderId="3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center" vertical="center"/>
    </xf>
    <xf numFmtId="0" fontId="27" fillId="9" borderId="0" xfId="0" applyFont="1" applyFill="1" applyAlignment="1" applyProtection="1">
      <alignment vertical="center"/>
    </xf>
    <xf numFmtId="0" fontId="24" fillId="9" borderId="0" xfId="0" applyFont="1" applyFill="1" applyAlignment="1" applyProtection="1">
      <alignment vertical="center"/>
    </xf>
    <xf numFmtId="0" fontId="23" fillId="9" borderId="0" xfId="0" applyFont="1" applyFill="1" applyAlignment="1" applyProtection="1">
      <alignment vertical="center"/>
    </xf>
    <xf numFmtId="0" fontId="31" fillId="8" borderId="10" xfId="0" applyFont="1" applyFill="1" applyBorder="1" applyAlignment="1" applyProtection="1">
      <alignment horizontal="center" vertical="center"/>
      <protection locked="0"/>
    </xf>
    <xf numFmtId="0" fontId="29" fillId="10" borderId="3" xfId="0" applyFont="1" applyFill="1" applyBorder="1" applyAlignment="1" applyProtection="1">
      <alignment horizontal="center" vertical="center"/>
    </xf>
    <xf numFmtId="0" fontId="30" fillId="10" borderId="3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14" fontId="20" fillId="8" borderId="10" xfId="0" applyNumberFormat="1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/>
    <xf numFmtId="0" fontId="33" fillId="0" borderId="6" xfId="0" applyFont="1" applyBorder="1" applyAlignment="1" applyProtection="1">
      <alignment horizontal="center" vertical="center"/>
    </xf>
    <xf numFmtId="0" fontId="23" fillId="5" borderId="4" xfId="0" applyFont="1" applyFill="1" applyBorder="1" applyAlignment="1" applyProtection="1">
      <alignment horizontal="left" vertical="center"/>
      <protection locked="0"/>
    </xf>
    <xf numFmtId="0" fontId="23" fillId="5" borderId="8" xfId="0" applyFont="1" applyFill="1" applyBorder="1" applyAlignment="1" applyProtection="1">
      <alignment horizontal="left" vertical="center"/>
      <protection locked="0"/>
    </xf>
    <xf numFmtId="0" fontId="23" fillId="5" borderId="5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23" fillId="5" borderId="4" xfId="0" applyFont="1" applyFill="1" applyBorder="1" applyAlignment="1" applyProtection="1">
      <alignment horizontal="center" vertical="center"/>
      <protection locked="0"/>
    </xf>
    <xf numFmtId="0" fontId="23" fillId="5" borderId="5" xfId="0" applyFont="1" applyFill="1" applyBorder="1" applyAlignment="1" applyProtection="1">
      <alignment horizontal="center" vertical="center"/>
      <protection locked="0"/>
    </xf>
    <xf numFmtId="0" fontId="32" fillId="5" borderId="6" xfId="0" applyFont="1" applyFill="1" applyBorder="1" applyAlignment="1" applyProtection="1">
      <alignment horizontal="center" vertical="center"/>
      <protection locked="0"/>
    </xf>
    <xf numFmtId="0" fontId="32" fillId="5" borderId="0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23" fillId="2" borderId="4" xfId="0" applyFont="1" applyFill="1" applyBorder="1" applyAlignment="1" applyProtection="1">
      <alignment horizontal="left" vertical="center" shrinkToFit="1"/>
      <protection locked="0"/>
    </xf>
    <xf numFmtId="0" fontId="23" fillId="2" borderId="5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1" fillId="8" borderId="0" xfId="0" applyFont="1" applyFill="1" applyAlignment="1" applyProtection="1">
      <alignment horizontal="center" vertical="center"/>
    </xf>
    <xf numFmtId="0" fontId="28" fillId="5" borderId="4" xfId="6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</cellXfs>
  <cellStyles count="8">
    <cellStyle name="Hipervínculo 2" xfId="1"/>
    <cellStyle name="Normal 2" xfId="2"/>
    <cellStyle name="Normal 3" xfId="3"/>
    <cellStyle name="Normal 4" xfId="4"/>
    <cellStyle name="Standard 2" xfId="5"/>
    <cellStyle name="Вывод" xfId="7" builtinId="21"/>
    <cellStyle name="Гиперссылка" xfId="6" builtinId="8"/>
    <cellStyle name="Обычный" xfId="0" builtinId="0"/>
  </cellStyles>
  <dxfs count="34"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CC350"/>
      <color rgb="FF7C5353"/>
      <color rgb="FF00578A"/>
      <color rgb="FFF58426"/>
      <color rgb="FF3C3C3C"/>
      <color rgb="FF5656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://www.tricorflow.com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114300</xdr:rowOff>
    </xdr:from>
    <xdr:to>
      <xdr:col>1</xdr:col>
      <xdr:colOff>1743075</xdr:colOff>
      <xdr:row>0</xdr:row>
      <xdr:rowOff>704850</xdr:rowOff>
    </xdr:to>
    <xdr:pic>
      <xdr:nvPicPr>
        <xdr:cNvPr id="1027" name="Picture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114300"/>
          <a:ext cx="16764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52</xdr:row>
      <xdr:rowOff>76200</xdr:rowOff>
    </xdr:from>
    <xdr:to>
      <xdr:col>7</xdr:col>
      <xdr:colOff>0</xdr:colOff>
      <xdr:row>53</xdr:row>
      <xdr:rowOff>19050</xdr:rowOff>
    </xdr:to>
    <xdr:grpSp>
      <xdr:nvGrpSpPr>
        <xdr:cNvPr id="14" name="Gruppieren 13"/>
        <xdr:cNvGrpSpPr/>
      </xdr:nvGrpSpPr>
      <xdr:grpSpPr>
        <a:xfrm>
          <a:off x="142875" y="12125325"/>
          <a:ext cx="7400925" cy="104775"/>
          <a:chOff x="142875" y="12125324"/>
          <a:chExt cx="7400925" cy="104776"/>
        </a:xfrm>
      </xdr:grpSpPr>
      <xdr:sp macro="" textlink="">
        <xdr:nvSpPr>
          <xdr:cNvPr id="6" name="Rectangle 15"/>
          <xdr:cNvSpPr/>
        </xdr:nvSpPr>
        <xdr:spPr bwMode="auto">
          <a:xfrm>
            <a:off x="142875" y="12125325"/>
            <a:ext cx="7400925" cy="104775"/>
          </a:xfrm>
          <a:prstGeom prst="rect">
            <a:avLst/>
          </a:prstGeom>
          <a:solidFill>
            <a:srgbClr val="F58426"/>
          </a:solidFill>
          <a:ln>
            <a:solidFill>
              <a:srgbClr val="F5842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8" name="Rectangle 17"/>
          <xdr:cNvSpPr/>
        </xdr:nvSpPr>
        <xdr:spPr bwMode="auto">
          <a:xfrm>
            <a:off x="4703801" y="12125325"/>
            <a:ext cx="1420000" cy="104775"/>
          </a:xfrm>
          <a:prstGeom prst="rect">
            <a:avLst/>
          </a:prstGeom>
          <a:solidFill>
            <a:srgbClr val="7CC350"/>
          </a:solidFill>
          <a:ln>
            <a:solidFill>
              <a:srgbClr val="7CC3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9" name="Rectangle 16"/>
          <xdr:cNvSpPr/>
        </xdr:nvSpPr>
        <xdr:spPr bwMode="auto">
          <a:xfrm>
            <a:off x="6123800" y="12125325"/>
            <a:ext cx="1420000" cy="104775"/>
          </a:xfrm>
          <a:prstGeom prst="rect">
            <a:avLst/>
          </a:prstGeom>
          <a:solidFill>
            <a:srgbClr val="00578A"/>
          </a:solidFill>
          <a:ln>
            <a:solidFill>
              <a:srgbClr val="00578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 editAs="oneCell">
    <xdr:from>
      <xdr:col>5</xdr:col>
      <xdr:colOff>416018</xdr:colOff>
      <xdr:row>53</xdr:row>
      <xdr:rowOff>76201</xdr:rowOff>
    </xdr:from>
    <xdr:to>
      <xdr:col>5</xdr:col>
      <xdr:colOff>758918</xdr:colOff>
      <xdr:row>53</xdr:row>
      <xdr:rowOff>419101</xdr:rowOff>
    </xdr:to>
    <xdr:pic macro="[0]!PrintFAST"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8143" y="12134851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53</xdr:row>
      <xdr:rowOff>63593</xdr:rowOff>
    </xdr:from>
    <xdr:to>
      <xdr:col>6</xdr:col>
      <xdr:colOff>600075</xdr:colOff>
      <xdr:row>53</xdr:row>
      <xdr:rowOff>396968</xdr:rowOff>
    </xdr:to>
    <xdr:pic macro="[0]!SaveFAST"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12179393"/>
          <a:ext cx="333375" cy="333375"/>
        </a:xfrm>
        <a:prstGeom prst="rect">
          <a:avLst/>
        </a:prstGeom>
      </xdr:spPr>
    </xdr:pic>
    <xdr:clientData/>
  </xdr:twoCellAnchor>
  <xdr:twoCellAnchor editAs="oneCell">
    <xdr:from>
      <xdr:col>4</xdr:col>
      <xdr:colOff>409575</xdr:colOff>
      <xdr:row>53</xdr:row>
      <xdr:rowOff>104775</xdr:rowOff>
    </xdr:from>
    <xdr:to>
      <xdr:col>4</xdr:col>
      <xdr:colOff>714375</xdr:colOff>
      <xdr:row>53</xdr:row>
      <xdr:rowOff>409575</xdr:rowOff>
    </xdr:to>
    <xdr:pic macro="[0]!SaveasPDF"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2163425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409575</xdr:colOff>
      <xdr:row>53</xdr:row>
      <xdr:rowOff>73118</xdr:rowOff>
    </xdr:from>
    <xdr:to>
      <xdr:col>3</xdr:col>
      <xdr:colOff>742950</xdr:colOff>
      <xdr:row>53</xdr:row>
      <xdr:rowOff>406493</xdr:rowOff>
    </xdr:to>
    <xdr:pic macro="[0]!ClearFAST"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12131768"/>
          <a:ext cx="333375" cy="333375"/>
        </a:xfrm>
        <a:prstGeom prst="rect">
          <a:avLst/>
        </a:prstGeom>
      </xdr:spPr>
    </xdr:pic>
    <xdr:clientData/>
  </xdr:twoCellAnchor>
  <xdr:twoCellAnchor editAs="oneCell">
    <xdr:from>
      <xdr:col>5</xdr:col>
      <xdr:colOff>590550</xdr:colOff>
      <xdr:row>2</xdr:row>
      <xdr:rowOff>171450</xdr:rowOff>
    </xdr:from>
    <xdr:to>
      <xdr:col>5</xdr:col>
      <xdr:colOff>844608</xdr:colOff>
      <xdr:row>4</xdr:row>
      <xdr:rowOff>57219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1276350"/>
          <a:ext cx="254058" cy="304869"/>
        </a:xfrm>
        <a:prstGeom prst="rect">
          <a:avLst/>
        </a:prstGeom>
      </xdr:spPr>
    </xdr:pic>
    <xdr:clientData/>
  </xdr:twoCellAnchor>
  <xdr:twoCellAnchor editAs="oneCell">
    <xdr:from>
      <xdr:col>5</xdr:col>
      <xdr:colOff>55212</xdr:colOff>
      <xdr:row>0</xdr:row>
      <xdr:rowOff>0</xdr:rowOff>
    </xdr:from>
    <xdr:to>
      <xdr:col>6</xdr:col>
      <xdr:colOff>594028</xdr:colOff>
      <xdr:row>2</xdr:row>
      <xdr:rowOff>30547</xdr:rowOff>
    </xdr:to>
    <xdr:pic>
      <xdr:nvPicPr>
        <xdr:cNvPr id="13" name="Grafik 12" descr="141218_Tricor_Family_2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589237" y="0"/>
          <a:ext cx="1681816" cy="11354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95249</xdr:colOff>
      <xdr:row>6</xdr:row>
      <xdr:rowOff>19050</xdr:rowOff>
    </xdr:from>
    <xdr:to>
      <xdr:col>10</xdr:col>
      <xdr:colOff>275249</xdr:colOff>
      <xdr:row>6</xdr:row>
      <xdr:rowOff>199050</xdr:rowOff>
    </xdr:to>
    <xdr:pic>
      <xdr:nvPicPr>
        <xdr:cNvPr id="4" name="Imagen 3" descr="http://icons.iconarchive.com/icons/fatcow/farm-fresh/24/flag-portugal-ico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137160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5</xdr:row>
      <xdr:rowOff>19050</xdr:rowOff>
    </xdr:from>
    <xdr:to>
      <xdr:col>10</xdr:col>
      <xdr:colOff>275249</xdr:colOff>
      <xdr:row>5</xdr:row>
      <xdr:rowOff>199050</xdr:rowOff>
    </xdr:to>
    <xdr:pic>
      <xdr:nvPicPr>
        <xdr:cNvPr id="5" name="Imagen 4" descr="http://icons.iconarchive.com/icons/fatcow/farm-fresh/24/flag-italy-icon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116205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8</xdr:row>
      <xdr:rowOff>19050</xdr:rowOff>
    </xdr:from>
    <xdr:to>
      <xdr:col>10</xdr:col>
      <xdr:colOff>275249</xdr:colOff>
      <xdr:row>8</xdr:row>
      <xdr:rowOff>199050</xdr:rowOff>
    </xdr:to>
    <xdr:pic>
      <xdr:nvPicPr>
        <xdr:cNvPr id="6" name="Imagen 5" descr="http://icons.iconarchive.com/icons/fatcow/farm-fresh/24/flag-spain-ico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179070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9</xdr:row>
      <xdr:rowOff>19050</xdr:rowOff>
    </xdr:from>
    <xdr:to>
      <xdr:col>10</xdr:col>
      <xdr:colOff>275249</xdr:colOff>
      <xdr:row>9</xdr:row>
      <xdr:rowOff>199050</xdr:rowOff>
    </xdr:to>
    <xdr:pic>
      <xdr:nvPicPr>
        <xdr:cNvPr id="7" name="Imagen 6" descr="http://icons.iconarchive.com/icons/fatcow/farm-fresh/24/flag-china-icon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200025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4</xdr:row>
      <xdr:rowOff>19050</xdr:rowOff>
    </xdr:from>
    <xdr:to>
      <xdr:col>10</xdr:col>
      <xdr:colOff>275249</xdr:colOff>
      <xdr:row>4</xdr:row>
      <xdr:rowOff>199050</xdr:rowOff>
    </xdr:to>
    <xdr:pic>
      <xdr:nvPicPr>
        <xdr:cNvPr id="8" name="Imagen 7" descr="http://icons.iconarchive.com/icons/fatcow/farm-fresh/24/flag-germany-icon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95250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3</xdr:row>
      <xdr:rowOff>19050</xdr:rowOff>
    </xdr:from>
    <xdr:to>
      <xdr:col>10</xdr:col>
      <xdr:colOff>275249</xdr:colOff>
      <xdr:row>3</xdr:row>
      <xdr:rowOff>199050</xdr:rowOff>
    </xdr:to>
    <xdr:pic>
      <xdr:nvPicPr>
        <xdr:cNvPr id="9" name="Imagen 8" descr="http://icons.iconarchive.com/icons/fatcow/farm-fresh/24/flag-great-britain-icon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74295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95249</xdr:colOff>
      <xdr:row>7</xdr:row>
      <xdr:rowOff>19050</xdr:rowOff>
    </xdr:from>
    <xdr:to>
      <xdr:col>10</xdr:col>
      <xdr:colOff>275249</xdr:colOff>
      <xdr:row>7</xdr:row>
      <xdr:rowOff>199050</xdr:rowOff>
    </xdr:to>
    <xdr:pic>
      <xdr:nvPicPr>
        <xdr:cNvPr id="10" name="Imagen 9" descr="http://icons.iconarchive.com/icons/fatcow/farm-fresh/24/flag-russia-icon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4" y="1581150"/>
          <a:ext cx="180000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ICOR Design">
      <a:dk1>
        <a:srgbClr val="3C3C3C"/>
      </a:dk1>
      <a:lt1>
        <a:srgbClr val="FFFFFF"/>
      </a:lt1>
      <a:dk2>
        <a:srgbClr val="6F6F6F"/>
      </a:dk2>
      <a:lt2>
        <a:srgbClr val="FFFFFF"/>
      </a:lt2>
      <a:accent1>
        <a:srgbClr val="FF8A18"/>
      </a:accent1>
      <a:accent2>
        <a:srgbClr val="7CC350"/>
      </a:accent2>
      <a:accent3>
        <a:srgbClr val="00578A"/>
      </a:accent3>
      <a:accent4>
        <a:srgbClr val="FFDBB7"/>
      </a:accent4>
      <a:accent5>
        <a:srgbClr val="C9E7B7"/>
      </a:accent5>
      <a:accent6>
        <a:srgbClr val="BDE6FF"/>
      </a:accent6>
      <a:hlink>
        <a:srgbClr val="FF8A18"/>
      </a:hlink>
      <a:folHlink>
        <a:srgbClr val="FFAA5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  <pageSetUpPr fitToPage="1"/>
  </sheetPr>
  <dimension ref="B1:M55"/>
  <sheetViews>
    <sheetView showGridLines="0" tabSelected="1" zoomScaleNormal="100" workbookViewId="0">
      <selection activeCell="G4" sqref="G4"/>
    </sheetView>
  </sheetViews>
  <sheetFormatPr defaultColWidth="8.85546875" defaultRowHeight="12.75"/>
  <cols>
    <col min="1" max="1" width="2.140625" style="39" customWidth="1"/>
    <col min="2" max="2" width="29.42578125" style="39" customWidth="1"/>
    <col min="3" max="6" width="17.140625" style="39" customWidth="1"/>
    <col min="7" max="7" width="13" style="39" customWidth="1"/>
    <col min="8" max="8" width="2.140625" style="39" customWidth="1"/>
    <col min="9" max="9" width="42.140625" style="39" customWidth="1"/>
    <col min="10" max="10" width="3" style="39" customWidth="1"/>
    <col min="11" max="12" width="8.85546875" style="39"/>
    <col min="13" max="13" width="14.28515625" style="39" customWidth="1"/>
    <col min="14" max="16384" width="8.85546875" style="39"/>
  </cols>
  <sheetData>
    <row r="1" spans="2:13" ht="64.5" customHeight="1">
      <c r="B1" s="90" t="s">
        <v>965</v>
      </c>
      <c r="C1" s="90"/>
      <c r="D1" s="90"/>
      <c r="E1" s="90"/>
      <c r="F1" s="90"/>
      <c r="G1" s="42"/>
    </row>
    <row r="2" spans="2:13" ht="22.5" customHeight="1">
      <c r="B2" s="93" t="s">
        <v>138</v>
      </c>
      <c r="C2" s="93"/>
      <c r="D2" s="93"/>
      <c r="E2" s="93"/>
      <c r="F2" s="93"/>
      <c r="G2" s="93"/>
    </row>
    <row r="3" spans="2:13" ht="15" customHeight="1" thickBot="1">
      <c r="B3" s="10"/>
      <c r="C3" s="10"/>
      <c r="D3" s="10"/>
      <c r="E3" s="10"/>
      <c r="F3" s="10"/>
      <c r="G3" s="10"/>
    </row>
    <row r="4" spans="2:13" ht="18" customHeight="1" thickTop="1" thickBot="1">
      <c r="B4" s="53" t="str">
        <f>VLOOKUP("Date",Master,Lang,FALSE)</f>
        <v>Число</v>
      </c>
      <c r="C4" s="74">
        <f ca="1">TODAY()</f>
        <v>42485</v>
      </c>
      <c r="D4" s="54"/>
      <c r="E4" s="54"/>
      <c r="F4" s="55" t="s">
        <v>964</v>
      </c>
      <c r="G4" s="68" t="s">
        <v>1048</v>
      </c>
      <c r="H4" s="56"/>
      <c r="I4" s="56"/>
      <c r="J4" s="56"/>
      <c r="K4" s="56"/>
      <c r="L4" s="56"/>
      <c r="M4" s="56"/>
    </row>
    <row r="5" spans="2:13" ht="15" customHeight="1" thickTop="1">
      <c r="B5" s="57"/>
      <c r="C5" s="57"/>
      <c r="D5" s="57"/>
      <c r="E5" s="57"/>
      <c r="F5" s="57"/>
      <c r="G5" s="57"/>
      <c r="H5" s="56"/>
      <c r="I5" s="56"/>
      <c r="J5" s="56"/>
      <c r="K5" s="56"/>
      <c r="L5" s="56"/>
      <c r="M5" s="56"/>
    </row>
    <row r="6" spans="2:13" s="43" customFormat="1" ht="21" customHeight="1">
      <c r="B6" s="65" t="str">
        <f>CONCATENATE(" » ",VLOOKUP("Customer",Master,Lang,FALSE))</f>
        <v xml:space="preserve"> » Заказчик</v>
      </c>
      <c r="C6" s="66"/>
      <c r="D6" s="66"/>
      <c r="E6" s="66"/>
      <c r="F6" s="66"/>
      <c r="G6" s="66"/>
      <c r="H6" s="54"/>
      <c r="I6" s="54"/>
      <c r="J6" s="54"/>
      <c r="K6" s="54"/>
      <c r="L6" s="54"/>
      <c r="M6" s="54"/>
    </row>
    <row r="7" spans="2:13" ht="7.5" customHeight="1" thickBot="1">
      <c r="B7" s="57"/>
      <c r="C7" s="57"/>
      <c r="D7" s="57"/>
      <c r="E7" s="57"/>
      <c r="F7" s="57"/>
      <c r="G7" s="57"/>
      <c r="H7" s="56"/>
      <c r="I7" s="56"/>
      <c r="J7" s="56"/>
      <c r="K7" s="56"/>
      <c r="L7" s="56"/>
      <c r="M7" s="56"/>
    </row>
    <row r="8" spans="2:13" s="43" customFormat="1" ht="19.5" customHeight="1" thickBot="1">
      <c r="B8" s="53" t="str">
        <f>VLOOKUP("Company",Master,Lang,FALSE)</f>
        <v>Компания</v>
      </c>
      <c r="C8" s="77"/>
      <c r="D8" s="79"/>
      <c r="E8" s="53" t="str">
        <f>VLOOKUP("Industry",Master,Lang,FALSE)</f>
        <v>Отрасль</v>
      </c>
      <c r="F8" s="88"/>
      <c r="G8" s="89"/>
      <c r="H8" s="54"/>
      <c r="I8" s="54"/>
      <c r="J8" s="54"/>
      <c r="K8" s="54"/>
      <c r="L8" s="54"/>
      <c r="M8" s="54"/>
    </row>
    <row r="9" spans="2:13" s="43" customFormat="1" ht="19.5" customHeight="1" thickBot="1">
      <c r="B9" s="53" t="str">
        <f>VLOOKUP("Contact",Master,Lang,FALSE)</f>
        <v>Контактное лицо</v>
      </c>
      <c r="C9" s="77"/>
      <c r="D9" s="79"/>
      <c r="E9" s="53" t="str">
        <f>VLOOKUP("Position",Master,Lang,FALSE)</f>
        <v>Должность</v>
      </c>
      <c r="F9" s="77"/>
      <c r="G9" s="79"/>
      <c r="H9" s="54"/>
      <c r="I9" s="54"/>
      <c r="J9" s="54"/>
      <c r="K9" s="54"/>
      <c r="L9" s="54"/>
      <c r="M9" s="54"/>
    </row>
    <row r="10" spans="2:13" s="43" customFormat="1" ht="19.5" customHeight="1" thickBot="1">
      <c r="B10" s="53" t="str">
        <f>VLOOKUP("Email",Master,Lang,FALSE)</f>
        <v>Email</v>
      </c>
      <c r="C10" s="94"/>
      <c r="D10" s="79"/>
      <c r="E10" s="53" t="str">
        <f>VLOOKUP("Telephone",Master,Lang,FALSE)</f>
        <v>Телефон</v>
      </c>
      <c r="F10" s="77"/>
      <c r="G10" s="79"/>
      <c r="H10" s="54"/>
      <c r="I10" s="54"/>
      <c r="J10" s="54"/>
      <c r="K10" s="54"/>
      <c r="L10" s="54"/>
      <c r="M10" s="54"/>
    </row>
    <row r="11" spans="2:13" s="43" customFormat="1" ht="19.5" customHeight="1" thickBot="1">
      <c r="B11" s="53" t="str">
        <f>VLOOKUP("Project",Master,Lang,FALSE)</f>
        <v>Проект</v>
      </c>
      <c r="C11" s="77"/>
      <c r="D11" s="79"/>
      <c r="E11" s="58" t="str">
        <f>VLOOKUP("Final destination",Master,Lang,FALSE)</f>
        <v>Страна назначен.</v>
      </c>
      <c r="F11" s="88"/>
      <c r="G11" s="89"/>
      <c r="H11" s="54"/>
      <c r="I11" s="54"/>
      <c r="J11" s="54"/>
      <c r="K11" s="54"/>
      <c r="L11" s="54"/>
      <c r="M11" s="54"/>
    </row>
    <row r="12" spans="2:13" ht="15">
      <c r="B12" s="57"/>
      <c r="C12" s="57"/>
      <c r="D12" s="57"/>
      <c r="E12" s="57"/>
      <c r="F12" s="57"/>
      <c r="G12" s="57"/>
      <c r="H12" s="56"/>
      <c r="I12" s="56"/>
      <c r="J12" s="56"/>
      <c r="K12" s="56"/>
      <c r="L12" s="56"/>
      <c r="M12" s="56"/>
    </row>
    <row r="13" spans="2:13" s="43" customFormat="1" ht="21" customHeight="1">
      <c r="B13" s="65" t="str">
        <f>CONCATENATE(" » ",VLOOKUP("Process",Master,Lang,FALSE))</f>
        <v xml:space="preserve"> » Процесс</v>
      </c>
      <c r="C13" s="67"/>
      <c r="D13" s="67"/>
      <c r="E13" s="67"/>
      <c r="F13" s="67"/>
      <c r="G13" s="67"/>
      <c r="H13" s="54"/>
      <c r="I13" s="54"/>
      <c r="J13" s="54"/>
      <c r="K13" s="54"/>
      <c r="L13" s="54"/>
      <c r="M13" s="54"/>
    </row>
    <row r="14" spans="2:13" ht="7.5" customHeight="1" thickBot="1">
      <c r="B14" s="57"/>
      <c r="C14" s="57"/>
      <c r="D14" s="57"/>
      <c r="E14" s="57"/>
      <c r="F14" s="57"/>
      <c r="G14" s="57"/>
      <c r="H14" s="56"/>
      <c r="I14" s="56"/>
      <c r="J14" s="56"/>
      <c r="K14" s="56"/>
      <c r="L14" s="56"/>
      <c r="M14" s="56"/>
    </row>
    <row r="15" spans="2:13" ht="19.5" customHeight="1" thickBot="1">
      <c r="B15" s="53" t="str">
        <f>VLOOKUP("Fluid",Master,Lang,FALSE)</f>
        <v>Среда</v>
      </c>
      <c r="C15" s="77"/>
      <c r="D15" s="79"/>
      <c r="E15" s="57"/>
      <c r="F15" s="57"/>
      <c r="G15" s="57"/>
      <c r="H15" s="56"/>
      <c r="I15" s="56"/>
      <c r="J15" s="56"/>
      <c r="K15" s="56"/>
      <c r="L15" s="56"/>
      <c r="M15" s="56"/>
    </row>
    <row r="16" spans="2:13" ht="7.5" customHeight="1" thickBot="1">
      <c r="B16" s="57"/>
      <c r="C16" s="57"/>
      <c r="D16" s="57"/>
      <c r="E16" s="57"/>
      <c r="F16" s="57"/>
      <c r="G16" s="57"/>
      <c r="H16" s="56"/>
      <c r="I16" s="56"/>
      <c r="J16" s="56"/>
      <c r="K16" s="56"/>
      <c r="L16" s="56"/>
      <c r="M16" s="56"/>
    </row>
    <row r="17" spans="2:13" ht="21.75" customHeight="1" thickBot="1">
      <c r="B17" s="57"/>
      <c r="C17" s="69" t="str">
        <f>VLOOKUP("Minimum",Master,Lang,FALSE)</f>
        <v>Минимум</v>
      </c>
      <c r="D17" s="69" t="str">
        <f>VLOOKUP("Operation",Master,Lang,FALSE)</f>
        <v>Рабочий парам.</v>
      </c>
      <c r="E17" s="69" t="str">
        <f>VLOOKUP("Maximum",Master,Lang,FALSE)</f>
        <v>Максимум</v>
      </c>
      <c r="F17" s="69" t="str">
        <f>VLOOKUP("Design",Master,Lang,FALSE)</f>
        <v>Исполнение</v>
      </c>
      <c r="G17" s="69" t="str">
        <f>VLOOKUP("Unit",Master,Lang,FALSE)</f>
        <v>Мера</v>
      </c>
      <c r="H17" s="56"/>
      <c r="I17" s="56"/>
      <c r="J17" s="56"/>
      <c r="K17" s="70" t="str">
        <f>VLOOKUP("Minimum",Master,Lang,FALSE)</f>
        <v>Минимум</v>
      </c>
      <c r="L17" s="70" t="str">
        <f>VLOOKUP("Maximum",Master,Lang,FALSE)</f>
        <v>Максимум</v>
      </c>
      <c r="M17" s="70" t="str">
        <f>IF(M22="ERROR","T &gt; 200⁰C &gt; 392°F","OK")</f>
        <v>OK</v>
      </c>
    </row>
    <row r="18" spans="2:13" ht="19.5" customHeight="1" thickBot="1">
      <c r="B18" s="53" t="str">
        <f>VLOOKUP("Flowrate",Master,Lang,FALSE)</f>
        <v>Диапазон расходов</v>
      </c>
      <c r="C18" s="71"/>
      <c r="D18" s="71"/>
      <c r="E18" s="71"/>
      <c r="F18" s="53"/>
      <c r="G18" s="72" t="s">
        <v>145</v>
      </c>
      <c r="H18" s="56"/>
      <c r="I18" s="56"/>
      <c r="J18" s="56"/>
      <c r="K18" s="61" t="str">
        <f>IF(MIN(C18:E18)&lt;&gt;C18,"Error", "OK")</f>
        <v>OK</v>
      </c>
      <c r="L18" s="61" t="str">
        <f>IF(MAX(C18:E18)&lt;&gt;E18,"Error", "OK")</f>
        <v>OK</v>
      </c>
      <c r="M18" s="56"/>
    </row>
    <row r="19" spans="2:13" ht="19.5" customHeight="1" thickBot="1">
      <c r="B19" s="53" t="str">
        <f>VLOOKUP("Density",Master,Lang,FALSE)</f>
        <v>Плотность</v>
      </c>
      <c r="C19" s="71"/>
      <c r="D19" s="71"/>
      <c r="E19" s="71"/>
      <c r="F19" s="53"/>
      <c r="G19" s="72" t="s">
        <v>774</v>
      </c>
      <c r="H19" s="56"/>
      <c r="I19" s="76" t="str">
        <f>IF(OR(C19&lt;D19,D19&lt;E19),"Density order is not correlated with temperature order","")</f>
        <v/>
      </c>
      <c r="J19" s="56"/>
      <c r="K19" s="61" t="str">
        <f>IF(MIN(C19:E19)&lt;&gt;C19,"Error", "OK")</f>
        <v>OK</v>
      </c>
      <c r="L19" s="61" t="str">
        <f>IF(MAX(C19:E19)&lt;&gt;E19,"Error", "OK")</f>
        <v>OK</v>
      </c>
      <c r="M19" s="56"/>
    </row>
    <row r="20" spans="2:13" ht="19.5" customHeight="1" thickBot="1">
      <c r="B20" s="53" t="str">
        <f>VLOOKUP("Viscosity",Master,Lang,FALSE)</f>
        <v>Вязкость</v>
      </c>
      <c r="C20" s="71"/>
      <c r="D20" s="71"/>
      <c r="E20" s="71"/>
      <c r="F20" s="53"/>
      <c r="G20" s="73" t="s">
        <v>265</v>
      </c>
      <c r="H20" s="56"/>
      <c r="I20" s="56"/>
      <c r="J20" s="56"/>
      <c r="K20" s="61" t="str">
        <f>IF(MIN(C20:E20)&lt;&gt;C20,"Error", "OK")</f>
        <v>OK</v>
      </c>
      <c r="L20" s="61" t="str">
        <f>IF(MAX(C20:E20)&lt;&gt;E20,"Error", "OK")</f>
        <v>OK</v>
      </c>
      <c r="M20" s="56"/>
    </row>
    <row r="21" spans="2:13" ht="19.5" customHeight="1" thickBot="1">
      <c r="B21" s="53" t="str">
        <f>VLOOKUP("Pressure",Master,Lang,FALSE)</f>
        <v>Давление</v>
      </c>
      <c r="C21" s="71"/>
      <c r="D21" s="71"/>
      <c r="E21" s="71"/>
      <c r="F21" s="59"/>
      <c r="G21" s="72" t="s">
        <v>270</v>
      </c>
      <c r="H21" s="56"/>
      <c r="I21" s="56"/>
      <c r="J21" s="56"/>
      <c r="K21" s="61" t="str">
        <f>IF(MIN(C21:E21)&lt;&gt;C21,"Error", "OK")</f>
        <v>OK</v>
      </c>
      <c r="L21" s="61" t="str">
        <f>IF(MAX(C21:E21)&lt;&gt;E21,"Error", "OK")</f>
        <v>OK</v>
      </c>
      <c r="M21" s="56"/>
    </row>
    <row r="22" spans="2:13" ht="19.5" customHeight="1" thickBot="1">
      <c r="B22" s="53" t="str">
        <f>VLOOKUP("Temperature",Master,Lang,FALSE)</f>
        <v>Температура</v>
      </c>
      <c r="C22" s="71"/>
      <c r="D22" s="71"/>
      <c r="E22" s="71"/>
      <c r="F22" s="59"/>
      <c r="G22" s="72" t="s">
        <v>267</v>
      </c>
      <c r="H22" s="56"/>
      <c r="I22" s="76" t="str">
        <f>IF(OR(C22&gt;D22,D22&gt;E22,E22&gt;F22),"check temperature order",IF(M22="Error",CONCATENATE(VLOOKUP("Temperature",Master,Lang,FALSE)," too high"),""))</f>
        <v/>
      </c>
      <c r="J22" s="56"/>
      <c r="K22" s="61" t="str">
        <f>IF(OR(AND(MAX(C22:F22)&gt;392,G22="⁰F"),AND(MAX(C22:F22)&gt;200,G22="⁰C"),AND(MAX(C22:F22)&gt;473,G22="K")),"Error", "OK")</f>
        <v>OK</v>
      </c>
      <c r="L22" s="61" t="str">
        <f>IF(OR(AND(MAX(C22:F22)&gt;392,G22="⁰F"),AND(MAX(C22:F22)&gt;200,G22="⁰C"),AND(MAX(C22:F22)&gt;473,G22="K")),"Error", "OK")</f>
        <v>OK</v>
      </c>
      <c r="M22" s="61" t="str">
        <f>IF(OR(AND(MAX(C22:F22)&gt;392,G22="⁰F"),AND(MAX(C22:F22)&gt;200,G22="⁰C"),AND(MAX(C22:F22)&gt;473,G22="K")),"Error", "OK")</f>
        <v>OK</v>
      </c>
    </row>
    <row r="23" spans="2:13" ht="7.5" customHeight="1" thickBot="1">
      <c r="B23" s="53"/>
      <c r="C23" s="57"/>
      <c r="D23" s="57"/>
      <c r="E23" s="57"/>
      <c r="F23" s="53"/>
      <c r="G23" s="57"/>
      <c r="H23" s="56"/>
      <c r="I23" s="56"/>
      <c r="J23" s="56"/>
      <c r="K23" s="56"/>
      <c r="L23" s="56"/>
      <c r="M23" s="56"/>
    </row>
    <row r="24" spans="2:13" ht="19.5" customHeight="1" thickBot="1">
      <c r="B24" s="58" t="str">
        <f>VLOOKUP("Max. Allowed Pressure drop",Master,Lang,FALSE)</f>
        <v>Макс. доп. перепад давления</v>
      </c>
      <c r="C24" s="59"/>
      <c r="D24" s="60" t="str">
        <f>G21</f>
        <v>bar(g)</v>
      </c>
      <c r="E24" s="86" t="str">
        <f>IF(K24="Error",CONCATENATE(VLOOKUP("Max. Allowed Pressure drop",Master,Lang,FALSE), " &gt; ",VLOOKUP("Minimum",Master,Lang,FALSE), " !!!"), "")</f>
        <v/>
      </c>
      <c r="F24" s="87"/>
      <c r="G24" s="87"/>
      <c r="H24" s="56"/>
      <c r="I24" s="56"/>
      <c r="J24" s="56"/>
      <c r="K24" s="61" t="str">
        <f>IF(C24&gt;MIN(C21:F21), "Error","OK")</f>
        <v>OK</v>
      </c>
      <c r="L24" s="56"/>
      <c r="M24" s="56"/>
    </row>
    <row r="25" spans="2:13" ht="7.5" customHeight="1" thickBot="1">
      <c r="B25" s="53"/>
      <c r="C25" s="57"/>
      <c r="D25" s="57"/>
      <c r="E25" s="57"/>
      <c r="F25" s="53"/>
      <c r="G25" s="57"/>
      <c r="H25" s="56"/>
      <c r="I25" s="56"/>
      <c r="J25" s="56"/>
      <c r="K25" s="56"/>
      <c r="L25" s="56"/>
      <c r="M25" s="56"/>
    </row>
    <row r="26" spans="2:13" ht="19.5" customHeight="1" thickBot="1">
      <c r="B26" s="58" t="str">
        <f>CONCATENATE(VLOOKUP("Expected Accuracy",Master,Lang,FALSE), " (", VLOOKUP("Flowrate",Master,Lang,FALSE),")")</f>
        <v>Доп. погрешность (масс. расход) (Диапазон расходов)</v>
      </c>
      <c r="C26" s="62"/>
      <c r="D26" s="53"/>
      <c r="E26" s="56"/>
      <c r="F26" s="53"/>
      <c r="G26" s="53"/>
      <c r="H26" s="56"/>
      <c r="I26" s="56"/>
      <c r="J26" s="56"/>
      <c r="K26" s="56"/>
      <c r="L26" s="56"/>
      <c r="M26" s="56"/>
    </row>
    <row r="27" spans="2:13" ht="19.5" customHeight="1" thickBot="1">
      <c r="B27" s="58" t="str">
        <f>CONCATENATE(VLOOKUP("Expected Accuracy",Master,Lang,FALSE), " (", VLOOKUP("Density",Master,Lang,FALSE),")")</f>
        <v>Доп. погрешность (масс. расход) (Плотность)</v>
      </c>
      <c r="C27" s="71"/>
      <c r="D27" s="53"/>
      <c r="E27" s="53"/>
      <c r="F27" s="53"/>
      <c r="G27" s="53"/>
      <c r="H27" s="56"/>
      <c r="I27" s="56"/>
      <c r="J27" s="56"/>
      <c r="K27" s="56"/>
      <c r="L27" s="56"/>
      <c r="M27" s="56"/>
    </row>
    <row r="28" spans="2:13" ht="15">
      <c r="B28" s="57"/>
      <c r="C28" s="57"/>
      <c r="D28" s="57"/>
      <c r="E28" s="57"/>
      <c r="F28" s="57"/>
      <c r="G28" s="57"/>
      <c r="H28" s="56"/>
      <c r="I28" s="56"/>
      <c r="J28" s="56"/>
      <c r="K28" s="56"/>
      <c r="L28" s="56"/>
      <c r="M28" s="56"/>
    </row>
    <row r="29" spans="2:13" s="43" customFormat="1" ht="21" customHeight="1">
      <c r="B29" s="65" t="str">
        <f>CONCATENATE(" » ",VLOOKUP("Meter",Master,Lang,FALSE))</f>
        <v xml:space="preserve"> » Расходомер</v>
      </c>
      <c r="C29" s="67"/>
      <c r="D29" s="67"/>
      <c r="E29" s="67"/>
      <c r="F29" s="67"/>
      <c r="G29" s="67"/>
      <c r="H29" s="54"/>
      <c r="I29" s="54"/>
      <c r="J29" s="54"/>
      <c r="K29" s="54"/>
      <c r="L29" s="54"/>
      <c r="M29" s="54"/>
    </row>
    <row r="30" spans="2:13" ht="7.5" customHeight="1">
      <c r="B30" s="57"/>
      <c r="C30" s="57"/>
      <c r="D30" s="57"/>
      <c r="E30" s="57"/>
      <c r="F30" s="57"/>
      <c r="G30" s="57"/>
      <c r="H30" s="56"/>
      <c r="I30" s="56"/>
      <c r="J30" s="56"/>
      <c r="K30" s="56"/>
      <c r="L30" s="56"/>
      <c r="M30" s="56"/>
    </row>
    <row r="31" spans="2:13" ht="19.5" customHeight="1">
      <c r="B31" s="63" t="s">
        <v>755</v>
      </c>
      <c r="C31" s="84"/>
      <c r="D31" s="85"/>
      <c r="E31" s="57"/>
      <c r="F31" s="57"/>
      <c r="G31" s="57"/>
      <c r="H31" s="56"/>
      <c r="I31" s="56"/>
      <c r="J31" s="56"/>
      <c r="K31" s="56"/>
      <c r="L31" s="56"/>
      <c r="M31" s="56"/>
    </row>
    <row r="32" spans="2:13" ht="7.5" customHeight="1" thickBot="1">
      <c r="B32" s="57"/>
      <c r="C32" s="57"/>
      <c r="D32" s="57"/>
      <c r="E32" s="57"/>
      <c r="F32" s="57"/>
      <c r="G32" s="57"/>
      <c r="H32" s="56"/>
      <c r="I32" s="56"/>
      <c r="J32" s="56"/>
      <c r="K32" s="56"/>
      <c r="L32" s="56"/>
      <c r="M32" s="56"/>
    </row>
    <row r="33" spans="2:13" ht="19.5" customHeight="1" thickBot="1">
      <c r="B33" s="58" t="str">
        <f>VLOOKUP("Process Connection",Master,Lang,FALSE)</f>
        <v>Подключение к процессу</v>
      </c>
      <c r="C33" s="80"/>
      <c r="D33" s="81"/>
      <c r="E33" s="91" t="str">
        <f>VLOOKUP("Face-to-Face length",Master,Lang,FALSE)</f>
        <v>Монтажная длина</v>
      </c>
      <c r="F33" s="92"/>
      <c r="G33" s="59"/>
      <c r="H33" s="56"/>
      <c r="I33" s="56"/>
      <c r="J33" s="56"/>
      <c r="K33" s="56"/>
      <c r="L33" s="56"/>
      <c r="M33" s="56"/>
    </row>
    <row r="34" spans="2:13" ht="19.5" customHeight="1" thickBot="1">
      <c r="B34" s="58" t="str">
        <f>VLOOKUP("Power supply",Master,Lang,FALSE)</f>
        <v>Питание</v>
      </c>
      <c r="C34" s="80"/>
      <c r="D34" s="81"/>
      <c r="E34" s="53"/>
      <c r="F34" s="56"/>
      <c r="G34" s="53"/>
      <c r="H34" s="56"/>
      <c r="I34" s="56"/>
      <c r="J34" s="56"/>
      <c r="K34" s="56"/>
      <c r="L34" s="56"/>
      <c r="M34" s="56"/>
    </row>
    <row r="35" spans="2:13" ht="19.5" customHeight="1" thickBot="1">
      <c r="B35" s="58" t="str">
        <f>VLOOKUP("Indication",Master,Lang,FALSE)</f>
        <v>Индикация</v>
      </c>
      <c r="C35" s="80"/>
      <c r="D35" s="81"/>
      <c r="E35" s="91" t="str">
        <f>VLOOKUP("Distance Meter-Display",Master,Lang,FALSE)</f>
        <v>Расстояние расходомер&lt;-&gt;дисплей</v>
      </c>
      <c r="F35" s="95"/>
      <c r="G35" s="59"/>
      <c r="H35" s="56"/>
      <c r="I35" s="56"/>
      <c r="J35" s="56"/>
      <c r="K35" s="56"/>
      <c r="L35" s="56"/>
      <c r="M35" s="56"/>
    </row>
    <row r="36" spans="2:13" ht="19.5" customHeight="1" thickBot="1">
      <c r="B36" s="58" t="str">
        <f>CONCATENATE(VLOOKUP("Area Classification",Master,Lang,FALSE), " (",VLOOKUP("Meter",Master,Lang,FALSE),")")</f>
        <v>Классификация зоны (Расходомер)</v>
      </c>
      <c r="C36" s="80"/>
      <c r="D36" s="81"/>
      <c r="E36" s="53"/>
      <c r="F36" s="53"/>
      <c r="G36" s="53"/>
      <c r="H36" s="56"/>
      <c r="I36" s="56"/>
      <c r="J36" s="56"/>
      <c r="K36" s="56"/>
      <c r="L36" s="56"/>
      <c r="M36" s="56"/>
    </row>
    <row r="37" spans="2:13" ht="19.5" customHeight="1" thickBot="1">
      <c r="B37" s="58" t="str">
        <f>CONCATENATE(VLOOKUP("Area Classification",Master,Lang,FALSE), " (",VLOOKUP("Display",Master,Lang,FALSE),")")</f>
        <v>Классификация зоны (Дисплей)</v>
      </c>
      <c r="C37" s="80"/>
      <c r="D37" s="81"/>
      <c r="E37" s="53"/>
      <c r="F37" s="56"/>
      <c r="G37" s="56"/>
      <c r="H37" s="56"/>
      <c r="I37" s="56"/>
      <c r="J37" s="56"/>
      <c r="K37" s="56"/>
      <c r="L37" s="56"/>
      <c r="M37" s="56"/>
    </row>
    <row r="38" spans="2:13" ht="19.5" customHeight="1" thickBot="1">
      <c r="B38" s="58" t="str">
        <f>VLOOKUP("Communication Protocol",Master,Lang,FALSE)</f>
        <v>Интерфейс связи</v>
      </c>
      <c r="C38" s="80"/>
      <c r="D38" s="81"/>
      <c r="E38" s="53"/>
      <c r="F38" s="82"/>
      <c r="G38" s="83"/>
      <c r="H38" s="56"/>
      <c r="I38" s="56"/>
      <c r="J38" s="56"/>
      <c r="K38" s="56"/>
      <c r="L38" s="56"/>
      <c r="M38" s="56"/>
    </row>
    <row r="39" spans="2:13" ht="15">
      <c r="B39" s="57"/>
      <c r="C39" s="57"/>
      <c r="D39" s="57"/>
      <c r="E39" s="57"/>
      <c r="F39" s="57"/>
      <c r="G39" s="57"/>
      <c r="H39" s="56"/>
      <c r="I39" s="56"/>
      <c r="J39" s="56"/>
      <c r="K39" s="56"/>
      <c r="L39" s="56"/>
      <c r="M39" s="56"/>
    </row>
    <row r="40" spans="2:13" s="43" customFormat="1" ht="21" customHeight="1">
      <c r="B40" s="65" t="str">
        <f>CONCATENATE(" » ",VLOOKUP("Comments",Master,Lang,FALSE))</f>
        <v xml:space="preserve"> » Комментарии</v>
      </c>
      <c r="C40" s="67"/>
      <c r="D40" s="67"/>
      <c r="E40" s="67"/>
      <c r="F40" s="67"/>
      <c r="G40" s="67"/>
      <c r="H40" s="54"/>
      <c r="I40" s="54"/>
      <c r="J40" s="54"/>
      <c r="K40" s="54"/>
      <c r="L40" s="54"/>
      <c r="M40" s="54"/>
    </row>
    <row r="41" spans="2:13" ht="7.5" customHeight="1" thickBot="1">
      <c r="B41" s="57"/>
      <c r="C41" s="57"/>
      <c r="D41" s="57"/>
      <c r="E41" s="57"/>
      <c r="F41" s="57"/>
      <c r="G41" s="57"/>
      <c r="H41" s="56"/>
      <c r="I41" s="56"/>
      <c r="J41" s="56"/>
      <c r="K41" s="56"/>
      <c r="L41" s="56"/>
      <c r="M41" s="56"/>
    </row>
    <row r="42" spans="2:13" ht="19.5" customHeight="1" thickBot="1">
      <c r="B42" s="77"/>
      <c r="C42" s="78"/>
      <c r="D42" s="78"/>
      <c r="E42" s="78"/>
      <c r="F42" s="78"/>
      <c r="G42" s="78"/>
      <c r="H42" s="56"/>
      <c r="I42" s="56"/>
      <c r="J42" s="56"/>
      <c r="K42" s="56"/>
      <c r="L42" s="56"/>
      <c r="M42" s="56"/>
    </row>
    <row r="43" spans="2:13" ht="19.5" customHeight="1" thickBot="1">
      <c r="B43" s="77"/>
      <c r="C43" s="78"/>
      <c r="D43" s="78"/>
      <c r="E43" s="78"/>
      <c r="F43" s="78"/>
      <c r="G43" s="78"/>
      <c r="H43" s="56"/>
      <c r="I43" s="56"/>
      <c r="J43" s="56"/>
      <c r="K43" s="56"/>
      <c r="L43" s="56"/>
      <c r="M43" s="56"/>
    </row>
    <row r="44" spans="2:13" ht="19.5" customHeight="1" thickBot="1">
      <c r="B44" s="77"/>
      <c r="C44" s="78"/>
      <c r="D44" s="78"/>
      <c r="E44" s="78"/>
      <c r="F44" s="78"/>
      <c r="G44" s="78"/>
      <c r="H44" s="56"/>
      <c r="I44" s="56"/>
      <c r="J44" s="56"/>
      <c r="K44" s="56"/>
      <c r="L44" s="56"/>
      <c r="M44" s="56"/>
    </row>
    <row r="45" spans="2:13" ht="19.5" customHeight="1" thickBot="1">
      <c r="B45" s="77"/>
      <c r="C45" s="78"/>
      <c r="D45" s="78"/>
      <c r="E45" s="78"/>
      <c r="F45" s="78"/>
      <c r="G45" s="78"/>
      <c r="H45" s="56"/>
      <c r="I45" s="56"/>
      <c r="J45" s="56"/>
      <c r="K45" s="56"/>
      <c r="L45" s="56"/>
      <c r="M45" s="56"/>
    </row>
    <row r="46" spans="2:13" ht="19.5" customHeight="1" thickBot="1">
      <c r="B46" s="77"/>
      <c r="C46" s="78"/>
      <c r="D46" s="78"/>
      <c r="E46" s="78"/>
      <c r="F46" s="78"/>
      <c r="G46" s="78"/>
      <c r="H46" s="56"/>
      <c r="I46" s="56"/>
      <c r="J46" s="56"/>
      <c r="K46" s="56"/>
      <c r="L46" s="56"/>
      <c r="M46" s="56"/>
    </row>
    <row r="47" spans="2:13" ht="19.5" customHeight="1" thickBot="1">
      <c r="B47" s="77"/>
      <c r="C47" s="78"/>
      <c r="D47" s="78"/>
      <c r="E47" s="78"/>
      <c r="F47" s="78"/>
      <c r="G47" s="78"/>
      <c r="H47" s="56"/>
      <c r="I47" s="56"/>
      <c r="J47" s="56"/>
      <c r="K47" s="56"/>
      <c r="L47" s="56"/>
      <c r="M47" s="56"/>
    </row>
    <row r="48" spans="2:13" ht="19.5" customHeight="1" thickBot="1">
      <c r="B48" s="77"/>
      <c r="C48" s="78"/>
      <c r="D48" s="78"/>
      <c r="E48" s="78"/>
      <c r="F48" s="78"/>
      <c r="G48" s="78"/>
      <c r="H48" s="56"/>
      <c r="I48" s="56"/>
      <c r="J48" s="56"/>
      <c r="K48" s="56"/>
      <c r="L48" s="56"/>
      <c r="M48" s="56"/>
    </row>
    <row r="49" spans="2:13" ht="19.5" customHeight="1" thickBot="1">
      <c r="B49" s="77"/>
      <c r="C49" s="78"/>
      <c r="D49" s="78"/>
      <c r="E49" s="78"/>
      <c r="F49" s="78"/>
      <c r="G49" s="78"/>
      <c r="H49" s="56"/>
      <c r="I49" s="56"/>
      <c r="J49" s="56"/>
      <c r="K49" s="56"/>
      <c r="L49" s="56"/>
      <c r="M49" s="56"/>
    </row>
    <row r="50" spans="2:13" ht="19.5" customHeight="1" thickBot="1">
      <c r="B50" s="77"/>
      <c r="C50" s="78"/>
      <c r="D50" s="78"/>
      <c r="E50" s="78"/>
      <c r="F50" s="78"/>
      <c r="G50" s="78"/>
      <c r="H50" s="56"/>
      <c r="I50" s="56"/>
      <c r="J50" s="56"/>
      <c r="K50" s="56"/>
      <c r="L50" s="56"/>
      <c r="M50" s="56"/>
    </row>
    <row r="51" spans="2:13" ht="19.5" customHeight="1" thickBot="1">
      <c r="B51" s="77"/>
      <c r="C51" s="78"/>
      <c r="D51" s="78"/>
      <c r="E51" s="78"/>
      <c r="F51" s="78"/>
      <c r="G51" s="78"/>
      <c r="H51" s="56"/>
      <c r="I51" s="56"/>
      <c r="J51" s="56"/>
      <c r="K51" s="56"/>
      <c r="L51" s="56"/>
      <c r="M51" s="56"/>
    </row>
    <row r="52" spans="2:13" ht="18" customHeight="1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</row>
    <row r="53" spans="2:13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</row>
    <row r="54" spans="2:13" ht="37.5" customHeight="1">
      <c r="B54" s="54" t="s">
        <v>1053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</row>
    <row r="55" spans="2:13" ht="20.25" customHeight="1">
      <c r="B55" s="56"/>
      <c r="C55" s="56"/>
      <c r="D55" s="64" t="str">
        <f>VLOOKUP("Reset",Master,Lang,FALSE)</f>
        <v>Сброс</v>
      </c>
      <c r="E55" s="64" t="s">
        <v>766</v>
      </c>
      <c r="F55" s="64" t="str">
        <f>VLOOKUP("Print",Master,Lang,FALSE)</f>
        <v>Печать</v>
      </c>
      <c r="G55" s="64" t="str">
        <f>VLOOKUP("Save",Master,Lang,FALSE)</f>
        <v>Сохранить</v>
      </c>
      <c r="H55" s="56"/>
      <c r="I55" s="56"/>
      <c r="J55" s="56"/>
      <c r="K55" s="56"/>
      <c r="L55" s="56"/>
      <c r="M55" s="56"/>
    </row>
  </sheetData>
  <sheetProtection algorithmName="SHA-512" hashValue="QuqPiQWMFQaMhzn4ziNdSRCVH8z3tAZIQUYL8ymwK2fcYYQUDqTC6R0TbKQYCqbyCgg/IzrlgzN3q2cNbG9tyg==" saltValue="QJ0O0M73TftXluQ5k1ayFQ==" spinCount="100000" sheet="1" objects="1" scenarios="1" selectLockedCells="1"/>
  <mergeCells count="32">
    <mergeCell ref="B50:G50"/>
    <mergeCell ref="B51:G51"/>
    <mergeCell ref="F8:G8"/>
    <mergeCell ref="B1:F1"/>
    <mergeCell ref="C11:D11"/>
    <mergeCell ref="E33:F33"/>
    <mergeCell ref="B2:G2"/>
    <mergeCell ref="F11:G11"/>
    <mergeCell ref="C8:D8"/>
    <mergeCell ref="C9:D9"/>
    <mergeCell ref="C10:D10"/>
    <mergeCell ref="F9:G9"/>
    <mergeCell ref="F10:G10"/>
    <mergeCell ref="E35:F35"/>
    <mergeCell ref="C33:D33"/>
    <mergeCell ref="B42:G42"/>
    <mergeCell ref="B43:G43"/>
    <mergeCell ref="C15:D15"/>
    <mergeCell ref="C38:D38"/>
    <mergeCell ref="F38:G38"/>
    <mergeCell ref="C35:D35"/>
    <mergeCell ref="C36:D36"/>
    <mergeCell ref="C37:D37"/>
    <mergeCell ref="C34:D34"/>
    <mergeCell ref="C31:D31"/>
    <mergeCell ref="E24:G24"/>
    <mergeCell ref="B49:G49"/>
    <mergeCell ref="B46:G46"/>
    <mergeCell ref="B47:G47"/>
    <mergeCell ref="B48:G48"/>
    <mergeCell ref="B44:G44"/>
    <mergeCell ref="B45:G45"/>
  </mergeCells>
  <phoneticPr fontId="1" type="noConversion"/>
  <conditionalFormatting sqref="C21">
    <cfRule type="expression" dxfId="33" priority="41">
      <formula>$C$21&lt;&gt;MIN($C$21:$E$21)</formula>
    </cfRule>
  </conditionalFormatting>
  <conditionalFormatting sqref="E21">
    <cfRule type="expression" dxfId="32" priority="40">
      <formula>$E$21&lt;&gt;MAX($C$21:$E$21)</formula>
    </cfRule>
  </conditionalFormatting>
  <conditionalFormatting sqref="C20">
    <cfRule type="expression" dxfId="31" priority="39">
      <formula>$C$20&lt;&gt;MIN($C$20:$E$20)</formula>
    </cfRule>
  </conditionalFormatting>
  <conditionalFormatting sqref="E20">
    <cfRule type="expression" dxfId="30" priority="38">
      <formula>$E$20&lt;&gt;MAX($C$20:$E$20)</formula>
    </cfRule>
  </conditionalFormatting>
  <conditionalFormatting sqref="C19">
    <cfRule type="expression" dxfId="29" priority="37">
      <formula>$C$19&lt;&gt;MIN($C$19:$E$19)</formula>
    </cfRule>
  </conditionalFormatting>
  <conditionalFormatting sqref="E19">
    <cfRule type="expression" dxfId="28" priority="36">
      <formula>$E$19&lt;&gt;MAX($C$19:$E$19)</formula>
    </cfRule>
  </conditionalFormatting>
  <conditionalFormatting sqref="C18">
    <cfRule type="expression" dxfId="27" priority="34">
      <formula>$C$18&lt;&gt;MIN($C$18:$E$18)</formula>
    </cfRule>
  </conditionalFormatting>
  <conditionalFormatting sqref="E18">
    <cfRule type="expression" dxfId="26" priority="33">
      <formula>$E$18&lt;&gt;MAX($C$18:$E$18)</formula>
    </cfRule>
  </conditionalFormatting>
  <conditionalFormatting sqref="C22">
    <cfRule type="expression" dxfId="25" priority="32">
      <formula>$C$22&lt;&gt;MIN($C$22:$E$22)</formula>
    </cfRule>
  </conditionalFormatting>
  <conditionalFormatting sqref="E22">
    <cfRule type="expression" dxfId="24" priority="31">
      <formula>$E$22&lt;&gt;MAX($C$22:$E$22)</formula>
    </cfRule>
  </conditionalFormatting>
  <conditionalFormatting sqref="F21">
    <cfRule type="expression" dxfId="23" priority="29">
      <formula>$F$21&lt;MAX($C$21:$E$21)</formula>
    </cfRule>
  </conditionalFormatting>
  <conditionalFormatting sqref="F22">
    <cfRule type="expression" dxfId="22" priority="28">
      <formula>$F$22&lt;MAX($C$22:$E$22)</formula>
    </cfRule>
  </conditionalFormatting>
  <conditionalFormatting sqref="D18">
    <cfRule type="expression" dxfId="21" priority="27">
      <formula>OR($D$18&lt;$C$18,$D$18&gt;$E$18)</formula>
    </cfRule>
  </conditionalFormatting>
  <conditionalFormatting sqref="D19">
    <cfRule type="expression" dxfId="20" priority="26">
      <formula>"o($D$19&lt;$C$19;$D$19&gt;$E$19)"</formula>
    </cfRule>
  </conditionalFormatting>
  <conditionalFormatting sqref="D20">
    <cfRule type="expression" dxfId="19" priority="25">
      <formula>OR($D$20&lt;$C$20,$D$20&gt;$E$20)</formula>
    </cfRule>
  </conditionalFormatting>
  <conditionalFormatting sqref="D21">
    <cfRule type="expression" dxfId="18" priority="24">
      <formula>OR($D$21&lt;$C$21,$D$21&gt;$E$21)</formula>
    </cfRule>
  </conditionalFormatting>
  <conditionalFormatting sqref="D22">
    <cfRule type="expression" dxfId="17" priority="23">
      <formula>OR($D$22&lt;$C$22,$D$22&gt;$E$22)</formula>
    </cfRule>
  </conditionalFormatting>
  <conditionalFormatting sqref="C24">
    <cfRule type="expression" dxfId="16" priority="42">
      <formula>IF($K$24="Error",1,0)</formula>
    </cfRule>
  </conditionalFormatting>
  <conditionalFormatting sqref="C21">
    <cfRule type="expression" dxfId="15" priority="16">
      <formula>$C$21&lt;&gt;MIN($C$21:$E$21)</formula>
    </cfRule>
  </conditionalFormatting>
  <conditionalFormatting sqref="E21">
    <cfRule type="expression" dxfId="14" priority="15">
      <formula>$E$21&lt;&gt;MAX($C$21:$E$21)</formula>
    </cfRule>
  </conditionalFormatting>
  <conditionalFormatting sqref="C20">
    <cfRule type="expression" dxfId="13" priority="14">
      <formula>$C$20&lt;&gt;MIN($C$20:$E$20)</formula>
    </cfRule>
  </conditionalFormatting>
  <conditionalFormatting sqref="E20">
    <cfRule type="expression" dxfId="12" priority="13">
      <formula>$E$20&lt;&gt;MAX($C$20:$E$20)</formula>
    </cfRule>
  </conditionalFormatting>
  <conditionalFormatting sqref="C19">
    <cfRule type="expression" dxfId="11" priority="12">
      <formula>$C$19&gt;MIN($C$19:$E$19)</formula>
    </cfRule>
  </conditionalFormatting>
  <conditionalFormatting sqref="E19">
    <cfRule type="expression" dxfId="10" priority="11">
      <formula>$E$19&lt;&gt;MAX($C$19:$E$19)</formula>
    </cfRule>
  </conditionalFormatting>
  <conditionalFormatting sqref="C18">
    <cfRule type="expression" dxfId="9" priority="10">
      <formula>$C$18&lt;&gt;MIN($C$18:$E$18)</formula>
    </cfRule>
  </conditionalFormatting>
  <conditionalFormatting sqref="E18">
    <cfRule type="expression" dxfId="8" priority="9">
      <formula>$E$18&lt;&gt;MAX($C$18:$E$18)</formula>
    </cfRule>
  </conditionalFormatting>
  <conditionalFormatting sqref="C22">
    <cfRule type="expression" dxfId="7" priority="8">
      <formula>$C$22&lt;&gt;MIN($C$22:$E$22)</formula>
    </cfRule>
  </conditionalFormatting>
  <conditionalFormatting sqref="E22">
    <cfRule type="expression" dxfId="6" priority="7">
      <formula>$E$22&lt;&gt;MAX($C$22:$E$22)</formula>
    </cfRule>
  </conditionalFormatting>
  <conditionalFormatting sqref="D18">
    <cfRule type="expression" dxfId="5" priority="6">
      <formula>OR($D$18&lt;$C$18,$D$18&gt;$E$18)</formula>
    </cfRule>
  </conditionalFormatting>
  <conditionalFormatting sqref="D19">
    <cfRule type="expression" dxfId="4" priority="5">
      <formula>"o($D$19&lt;$C$19;$D$19&gt;$E$19)"</formula>
    </cfRule>
  </conditionalFormatting>
  <conditionalFormatting sqref="D20">
    <cfRule type="expression" dxfId="3" priority="4">
      <formula>OR($D$20&lt;$C$20,$D$20&gt;$E$20)</formula>
    </cfRule>
  </conditionalFormatting>
  <conditionalFormatting sqref="D21">
    <cfRule type="expression" dxfId="2" priority="3">
      <formula>OR($D$21&lt;$C$21,$D$21&gt;$E$21)</formula>
    </cfRule>
  </conditionalFormatting>
  <conditionalFormatting sqref="D22">
    <cfRule type="expression" dxfId="1" priority="2">
      <formula>OR($D$22&lt;$C$22,$D$22&gt;$E$22)</formula>
    </cfRule>
  </conditionalFormatting>
  <conditionalFormatting sqref="M17">
    <cfRule type="containsText" dxfId="0" priority="1" operator="containsText" text="T">
      <formula>NOT(ISERROR(SEARCH("T",M17)))</formula>
    </cfRule>
  </conditionalFormatting>
  <dataValidations count="14">
    <dataValidation type="list" allowBlank="1" showInputMessage="1" showErrorMessage="1" sqref="G4">
      <formula1>LangList</formula1>
    </dataValidation>
    <dataValidation type="list" allowBlank="1" showInputMessage="1" showErrorMessage="1" sqref="G18">
      <formula1>lstFlowrate</formula1>
    </dataValidation>
    <dataValidation type="list" allowBlank="1" showInputMessage="1" showErrorMessage="1" sqref="G22">
      <formula1>lstTemperature</formula1>
    </dataValidation>
    <dataValidation type="list" allowBlank="1" showInputMessage="1" showErrorMessage="1" sqref="G19">
      <formula1>lstDensity</formula1>
    </dataValidation>
    <dataValidation type="list" allowBlank="1" showInputMessage="1" showErrorMessage="1" sqref="G20">
      <formula1>lstViscosity</formula1>
    </dataValidation>
    <dataValidation type="list" allowBlank="1" showInputMessage="1" showErrorMessage="1" sqref="F11:G11">
      <formula1>lstCountry</formula1>
    </dataValidation>
    <dataValidation type="list" allowBlank="1" showInputMessage="1" showErrorMessage="1" sqref="F8:G8">
      <formula1>lstIndustry</formula1>
    </dataValidation>
    <dataValidation type="list" allowBlank="1" showInputMessage="1" showErrorMessage="1" sqref="C34">
      <formula1>lstPower</formula1>
    </dataValidation>
    <dataValidation type="list" allowBlank="1" showInputMessage="1" showErrorMessage="1" sqref="C35">
      <formula1>lstIndication</formula1>
    </dataValidation>
    <dataValidation type="list" allowBlank="1" showInputMessage="1" showErrorMessage="1" sqref="C38:D38">
      <formula1>lstProtocol</formula1>
    </dataValidation>
    <dataValidation type="list" allowBlank="1" showInputMessage="1" showErrorMessage="1" sqref="C36:C37">
      <formula1>lstArea</formula1>
    </dataValidation>
    <dataValidation type="list" allowBlank="1" showInputMessage="1" showErrorMessage="1" sqref="G21">
      <formula1>lstPressure</formula1>
    </dataValidation>
    <dataValidation type="list" allowBlank="1" showInputMessage="1" showErrorMessage="1" sqref="C33:D33">
      <formula1>lstConnections</formula1>
    </dataValidation>
    <dataValidation type="custom" allowBlank="1" showInputMessage="1" showErrorMessage="1" sqref="C24">
      <formula1>C24&gt;=0</formula1>
    </dataValidation>
  </dataValidations>
  <pageMargins left="0.59055118110236227" right="0.59055118110236227" top="0.59055118110236227" bottom="0.59055118110236227" header="0.31496062992125984" footer="0.31496062992125984"/>
  <pageSetup paperSize="9" scale="78" orientation="portrait" r:id="rId1"/>
  <headerFooter>
    <oddFooter>&amp;C&amp;"Calibri,Normal"&amp;9&amp;F - &amp;D - &amp;T</oddFooter>
  </headerFooter>
  <ignoredErrors>
    <ignoredError sqref="B9" formula="1"/>
    <ignoredError sqref="C4 E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5" tint="0.59999389629810485"/>
  </sheetPr>
  <dimension ref="A1:J65"/>
  <sheetViews>
    <sheetView topLeftCell="A43" workbookViewId="0">
      <selection activeCell="J3" sqref="J3"/>
    </sheetView>
  </sheetViews>
  <sheetFormatPr defaultColWidth="11.42578125" defaultRowHeight="15"/>
  <cols>
    <col min="1" max="5" width="28.5703125" style="17" customWidth="1"/>
    <col min="6" max="6" width="28.5703125" style="35" customWidth="1"/>
    <col min="7" max="7" width="28.5703125" style="17" customWidth="1"/>
    <col min="8" max="16384" width="11.42578125" style="17"/>
  </cols>
  <sheetData>
    <row r="1" spans="1:10" s="10" customFormat="1" ht="23.25">
      <c r="A1" s="33" t="s">
        <v>227</v>
      </c>
      <c r="F1" s="32"/>
    </row>
    <row r="2" spans="1:10" s="10" customFormat="1">
      <c r="F2" s="32"/>
    </row>
    <row r="3" spans="1:10" ht="18" customHeight="1">
      <c r="A3" s="34" t="s">
        <v>181</v>
      </c>
      <c r="B3" s="34" t="s">
        <v>1044</v>
      </c>
      <c r="C3" s="34" t="s">
        <v>1045</v>
      </c>
      <c r="D3" s="34" t="s">
        <v>1047</v>
      </c>
      <c r="E3" s="34" t="s">
        <v>1048</v>
      </c>
      <c r="F3" s="50" t="s">
        <v>1046</v>
      </c>
      <c r="G3" s="34" t="s">
        <v>1049</v>
      </c>
      <c r="H3" s="34" t="s">
        <v>1050</v>
      </c>
      <c r="I3" s="34" t="s">
        <v>1051</v>
      </c>
      <c r="J3" s="34" t="s">
        <v>1052</v>
      </c>
    </row>
    <row r="4" spans="1:10">
      <c r="A4" s="35" t="s">
        <v>116</v>
      </c>
      <c r="B4" s="35" t="s">
        <v>588</v>
      </c>
      <c r="C4" s="35" t="s">
        <v>594</v>
      </c>
      <c r="D4" s="35" t="s">
        <v>589</v>
      </c>
      <c r="E4" s="35" t="s">
        <v>699</v>
      </c>
      <c r="F4" s="35" t="s">
        <v>589</v>
      </c>
      <c r="G4" s="35" t="s">
        <v>829</v>
      </c>
      <c r="H4" s="44" t="s">
        <v>589</v>
      </c>
      <c r="I4" s="45" t="s">
        <v>116</v>
      </c>
      <c r="J4" s="45" t="s">
        <v>966</v>
      </c>
    </row>
    <row r="5" spans="1:10">
      <c r="A5" s="35" t="s">
        <v>304</v>
      </c>
      <c r="B5" s="35" t="s">
        <v>305</v>
      </c>
      <c r="C5" s="35" t="s">
        <v>595</v>
      </c>
      <c r="D5" s="35" t="s">
        <v>306</v>
      </c>
      <c r="E5" s="35" t="s">
        <v>700</v>
      </c>
      <c r="F5" s="35" t="s">
        <v>620</v>
      </c>
      <c r="G5" s="35" t="s">
        <v>830</v>
      </c>
      <c r="H5" s="44" t="s">
        <v>781</v>
      </c>
      <c r="I5" s="45" t="s">
        <v>905</v>
      </c>
      <c r="J5" s="45" t="s">
        <v>967</v>
      </c>
    </row>
    <row r="6" spans="1:10">
      <c r="A6" s="35" t="s">
        <v>203</v>
      </c>
      <c r="B6" s="35" t="s">
        <v>204</v>
      </c>
      <c r="C6" s="35" t="s">
        <v>599</v>
      </c>
      <c r="D6" s="35" t="s">
        <v>205</v>
      </c>
      <c r="E6" s="35" t="s">
        <v>701</v>
      </c>
      <c r="F6" s="35" t="s">
        <v>621</v>
      </c>
      <c r="G6" s="35" t="s">
        <v>831</v>
      </c>
      <c r="H6" s="44" t="s">
        <v>782</v>
      </c>
      <c r="I6" s="45" t="s">
        <v>203</v>
      </c>
      <c r="J6" s="45" t="s">
        <v>968</v>
      </c>
    </row>
    <row r="7" spans="1:10">
      <c r="A7" s="35" t="s">
        <v>560</v>
      </c>
      <c r="B7" s="35" t="s">
        <v>561</v>
      </c>
      <c r="C7" s="35" t="s">
        <v>598</v>
      </c>
      <c r="D7" s="35" t="s">
        <v>562</v>
      </c>
      <c r="E7" s="35" t="s">
        <v>702</v>
      </c>
      <c r="F7" s="35" t="s">
        <v>604</v>
      </c>
      <c r="G7" s="35" t="s">
        <v>832</v>
      </c>
      <c r="H7" s="44" t="s">
        <v>598</v>
      </c>
      <c r="I7" s="45" t="s">
        <v>906</v>
      </c>
      <c r="J7" s="45" t="s">
        <v>969</v>
      </c>
    </row>
    <row r="8" spans="1:10">
      <c r="A8" s="35" t="s">
        <v>559</v>
      </c>
      <c r="B8" s="35" t="s">
        <v>559</v>
      </c>
      <c r="C8" s="35" t="s">
        <v>559</v>
      </c>
      <c r="D8" s="35" t="s">
        <v>559</v>
      </c>
      <c r="E8" s="35" t="s">
        <v>559</v>
      </c>
      <c r="F8" s="35" t="s">
        <v>622</v>
      </c>
      <c r="G8" s="35" t="s">
        <v>833</v>
      </c>
      <c r="H8" s="44" t="s">
        <v>559</v>
      </c>
      <c r="I8" s="45" t="s">
        <v>907</v>
      </c>
      <c r="J8" s="45" t="s">
        <v>970</v>
      </c>
    </row>
    <row r="9" spans="1:10">
      <c r="A9" s="35" t="s">
        <v>206</v>
      </c>
      <c r="B9" s="35" t="s">
        <v>207</v>
      </c>
      <c r="C9" s="35" t="s">
        <v>600</v>
      </c>
      <c r="D9" s="35" t="s">
        <v>208</v>
      </c>
      <c r="E9" s="35" t="s">
        <v>703</v>
      </c>
      <c r="F9" s="35" t="s">
        <v>623</v>
      </c>
      <c r="G9" s="35" t="s">
        <v>834</v>
      </c>
      <c r="H9" s="44" t="s">
        <v>783</v>
      </c>
      <c r="I9" s="45" t="s">
        <v>206</v>
      </c>
      <c r="J9" s="45" t="s">
        <v>971</v>
      </c>
    </row>
    <row r="10" spans="1:10">
      <c r="A10" s="35" t="s">
        <v>192</v>
      </c>
      <c r="B10" s="35" t="s">
        <v>193</v>
      </c>
      <c r="C10" s="35" t="s">
        <v>601</v>
      </c>
      <c r="D10" s="35" t="s">
        <v>193</v>
      </c>
      <c r="E10" s="35" t="s">
        <v>704</v>
      </c>
      <c r="F10" s="35" t="s">
        <v>193</v>
      </c>
      <c r="G10" s="35" t="s">
        <v>835</v>
      </c>
      <c r="H10" s="44" t="s">
        <v>784</v>
      </c>
      <c r="I10" s="45" t="s">
        <v>908</v>
      </c>
      <c r="J10" s="45" t="s">
        <v>972</v>
      </c>
    </row>
    <row r="11" spans="1:10">
      <c r="A11" s="35" t="s">
        <v>194</v>
      </c>
      <c r="B11" s="35" t="s">
        <v>195</v>
      </c>
      <c r="C11" s="35" t="s">
        <v>596</v>
      </c>
      <c r="D11" s="35" t="s">
        <v>195</v>
      </c>
      <c r="E11" s="35" t="s">
        <v>705</v>
      </c>
      <c r="F11" s="35" t="s">
        <v>605</v>
      </c>
      <c r="G11" s="35" t="s">
        <v>836</v>
      </c>
      <c r="H11" s="44" t="s">
        <v>785</v>
      </c>
      <c r="I11" s="45" t="s">
        <v>909</v>
      </c>
      <c r="J11" s="45" t="s">
        <v>973</v>
      </c>
    </row>
    <row r="12" spans="1:10">
      <c r="A12" s="35" t="s">
        <v>196</v>
      </c>
      <c r="B12" s="35" t="s">
        <v>197</v>
      </c>
      <c r="C12" s="35" t="s">
        <v>597</v>
      </c>
      <c r="D12" s="35" t="s">
        <v>198</v>
      </c>
      <c r="E12" s="35" t="s">
        <v>706</v>
      </c>
      <c r="F12" s="35" t="s">
        <v>603</v>
      </c>
      <c r="G12" s="35" t="s">
        <v>837</v>
      </c>
      <c r="H12" s="44" t="s">
        <v>597</v>
      </c>
      <c r="I12" s="45" t="s">
        <v>910</v>
      </c>
      <c r="J12" s="45" t="s">
        <v>974</v>
      </c>
    </row>
    <row r="13" spans="1:10">
      <c r="A13" s="35" t="s">
        <v>199</v>
      </c>
      <c r="B13" s="35" t="s">
        <v>200</v>
      </c>
      <c r="C13" s="35" t="s">
        <v>602</v>
      </c>
      <c r="D13" s="35" t="s">
        <v>200</v>
      </c>
      <c r="E13" s="35" t="s">
        <v>707</v>
      </c>
      <c r="F13" s="35" t="s">
        <v>624</v>
      </c>
      <c r="G13" s="35" t="s">
        <v>838</v>
      </c>
      <c r="H13" s="44" t="s">
        <v>786</v>
      </c>
      <c r="I13" s="45" t="s">
        <v>602</v>
      </c>
      <c r="J13" s="45" t="s">
        <v>975</v>
      </c>
    </row>
    <row r="14" spans="1:10">
      <c r="A14" s="36" t="s">
        <v>209</v>
      </c>
      <c r="B14" s="36" t="s">
        <v>210</v>
      </c>
      <c r="C14" s="35" t="s">
        <v>780</v>
      </c>
      <c r="D14" s="35" t="s">
        <v>210</v>
      </c>
      <c r="E14" s="35" t="s">
        <v>708</v>
      </c>
      <c r="F14" s="35" t="s">
        <v>625</v>
      </c>
      <c r="G14" s="35" t="s">
        <v>839</v>
      </c>
      <c r="H14" s="44" t="s">
        <v>787</v>
      </c>
      <c r="I14" s="45" t="s">
        <v>911</v>
      </c>
      <c r="J14" s="45" t="s">
        <v>976</v>
      </c>
    </row>
    <row r="15" spans="1:10">
      <c r="A15" s="37" t="s">
        <v>157</v>
      </c>
      <c r="B15" s="37" t="s">
        <v>182</v>
      </c>
      <c r="C15" s="35" t="s">
        <v>310</v>
      </c>
      <c r="D15" s="35" t="s">
        <v>183</v>
      </c>
      <c r="E15" s="35" t="s">
        <v>709</v>
      </c>
      <c r="F15" s="35" t="s">
        <v>626</v>
      </c>
      <c r="G15" s="35" t="s">
        <v>840</v>
      </c>
      <c r="H15" s="44" t="s">
        <v>788</v>
      </c>
      <c r="I15" s="45" t="s">
        <v>912</v>
      </c>
      <c r="J15" s="45" t="s">
        <v>977</v>
      </c>
    </row>
    <row r="16" spans="1:10">
      <c r="A16" s="35" t="s">
        <v>158</v>
      </c>
      <c r="B16" s="35" t="s">
        <v>184</v>
      </c>
      <c r="C16" s="35" t="s">
        <v>185</v>
      </c>
      <c r="D16" s="35" t="s">
        <v>186</v>
      </c>
      <c r="E16" s="35" t="s">
        <v>710</v>
      </c>
      <c r="F16" s="35" t="s">
        <v>606</v>
      </c>
      <c r="G16" s="35" t="s">
        <v>841</v>
      </c>
      <c r="H16" s="44" t="s">
        <v>789</v>
      </c>
      <c r="I16" s="45" t="s">
        <v>913</v>
      </c>
      <c r="J16" s="45" t="s">
        <v>978</v>
      </c>
    </row>
    <row r="17" spans="1:10">
      <c r="A17" s="35" t="s">
        <v>159</v>
      </c>
      <c r="B17" s="35" t="s">
        <v>187</v>
      </c>
      <c r="C17" s="35" t="s">
        <v>307</v>
      </c>
      <c r="D17" s="35" t="s">
        <v>187</v>
      </c>
      <c r="E17" s="35" t="s">
        <v>711</v>
      </c>
      <c r="F17" s="35" t="s">
        <v>187</v>
      </c>
      <c r="G17" s="35" t="s">
        <v>842</v>
      </c>
      <c r="H17" s="44" t="s">
        <v>187</v>
      </c>
      <c r="I17" s="45" t="s">
        <v>914</v>
      </c>
      <c r="J17" s="45" t="s">
        <v>979</v>
      </c>
    </row>
    <row r="18" spans="1:10">
      <c r="A18" s="35" t="s">
        <v>150</v>
      </c>
      <c r="B18" s="35" t="s">
        <v>188</v>
      </c>
      <c r="C18" s="35" t="s">
        <v>308</v>
      </c>
      <c r="D18" s="35" t="s">
        <v>190</v>
      </c>
      <c r="E18" s="35" t="s">
        <v>712</v>
      </c>
      <c r="F18" s="35" t="s">
        <v>627</v>
      </c>
      <c r="G18" s="35" t="s">
        <v>843</v>
      </c>
      <c r="H18" s="44" t="s">
        <v>790</v>
      </c>
      <c r="I18" s="45" t="s">
        <v>915</v>
      </c>
      <c r="J18" s="45" t="s">
        <v>980</v>
      </c>
    </row>
    <row r="19" spans="1:10">
      <c r="A19" s="35" t="s">
        <v>160</v>
      </c>
      <c r="B19" s="35" t="s">
        <v>189</v>
      </c>
      <c r="C19" s="35" t="s">
        <v>309</v>
      </c>
      <c r="D19" s="35" t="s">
        <v>191</v>
      </c>
      <c r="E19" s="35" t="s">
        <v>713</v>
      </c>
      <c r="F19" s="35" t="s">
        <v>628</v>
      </c>
      <c r="G19" s="35" t="s">
        <v>844</v>
      </c>
      <c r="H19" s="44" t="s">
        <v>791</v>
      </c>
      <c r="I19" s="45" t="s">
        <v>916</v>
      </c>
      <c r="J19" s="45" t="s">
        <v>981</v>
      </c>
    </row>
    <row r="20" spans="1:10">
      <c r="A20" s="35" t="s">
        <v>201</v>
      </c>
      <c r="B20" s="35" t="s">
        <v>202</v>
      </c>
      <c r="C20" s="35" t="s">
        <v>311</v>
      </c>
      <c r="D20" s="35" t="s">
        <v>202</v>
      </c>
      <c r="E20" s="35" t="s">
        <v>714</v>
      </c>
      <c r="F20" s="35" t="s">
        <v>202</v>
      </c>
      <c r="G20" s="35" t="s">
        <v>845</v>
      </c>
      <c r="H20" s="44" t="s">
        <v>792</v>
      </c>
      <c r="I20" s="45" t="s">
        <v>917</v>
      </c>
      <c r="J20" s="45" t="s">
        <v>982</v>
      </c>
    </row>
    <row r="21" spans="1:10">
      <c r="A21" s="35" t="s">
        <v>163</v>
      </c>
      <c r="B21" s="35" t="s">
        <v>211</v>
      </c>
      <c r="C21" s="35" t="s">
        <v>163</v>
      </c>
      <c r="D21" s="35" t="s">
        <v>211</v>
      </c>
      <c r="E21" s="35" t="s">
        <v>715</v>
      </c>
      <c r="F21" s="35" t="s">
        <v>607</v>
      </c>
      <c r="G21" s="35" t="s">
        <v>846</v>
      </c>
      <c r="H21" s="44" t="s">
        <v>163</v>
      </c>
      <c r="I21" s="45" t="s">
        <v>163</v>
      </c>
      <c r="J21" s="45" t="s">
        <v>983</v>
      </c>
    </row>
    <row r="22" spans="1:10">
      <c r="A22" s="35" t="s">
        <v>165</v>
      </c>
      <c r="B22" s="35" t="s">
        <v>212</v>
      </c>
      <c r="C22" s="35" t="s">
        <v>165</v>
      </c>
      <c r="D22" s="35" t="s">
        <v>212</v>
      </c>
      <c r="E22" s="35" t="s">
        <v>716</v>
      </c>
      <c r="F22" s="35" t="s">
        <v>608</v>
      </c>
      <c r="G22" s="35" t="s">
        <v>847</v>
      </c>
      <c r="H22" s="44" t="s">
        <v>793</v>
      </c>
      <c r="I22" s="45" t="s">
        <v>165</v>
      </c>
      <c r="J22" s="45" t="s">
        <v>984</v>
      </c>
    </row>
    <row r="23" spans="1:10">
      <c r="A23" s="35" t="s">
        <v>164</v>
      </c>
      <c r="B23" s="35" t="s">
        <v>213</v>
      </c>
      <c r="C23" s="35" t="s">
        <v>661</v>
      </c>
      <c r="D23" s="35" t="s">
        <v>214</v>
      </c>
      <c r="E23" s="35" t="s">
        <v>717</v>
      </c>
      <c r="F23" s="35" t="s">
        <v>629</v>
      </c>
      <c r="G23" s="35" t="s">
        <v>848</v>
      </c>
      <c r="H23" s="44" t="s">
        <v>794</v>
      </c>
      <c r="I23" s="45" t="s">
        <v>918</v>
      </c>
      <c r="J23" s="45" t="s">
        <v>985</v>
      </c>
    </row>
    <row r="24" spans="1:10">
      <c r="A24" s="35" t="s">
        <v>166</v>
      </c>
      <c r="B24" s="35" t="s">
        <v>215</v>
      </c>
      <c r="C24" s="35" t="s">
        <v>166</v>
      </c>
      <c r="D24" s="35" t="s">
        <v>280</v>
      </c>
      <c r="E24" s="35" t="s">
        <v>718</v>
      </c>
      <c r="F24" s="35" t="s">
        <v>609</v>
      </c>
      <c r="G24" s="35" t="s">
        <v>849</v>
      </c>
      <c r="H24" s="44" t="s">
        <v>795</v>
      </c>
      <c r="I24" s="45" t="s">
        <v>166</v>
      </c>
      <c r="J24" s="45" t="s">
        <v>986</v>
      </c>
    </row>
    <row r="25" spans="1:10">
      <c r="A25" s="35" t="s">
        <v>216</v>
      </c>
      <c r="B25" s="35" t="s">
        <v>217</v>
      </c>
      <c r="C25" s="35" t="s">
        <v>679</v>
      </c>
      <c r="D25" s="35" t="s">
        <v>218</v>
      </c>
      <c r="E25" s="35" t="s">
        <v>719</v>
      </c>
      <c r="F25" s="35" t="s">
        <v>630</v>
      </c>
      <c r="G25" s="35" t="s">
        <v>850</v>
      </c>
      <c r="H25" s="44" t="s">
        <v>796</v>
      </c>
      <c r="I25" s="45" t="s">
        <v>919</v>
      </c>
      <c r="J25" s="45" t="s">
        <v>987</v>
      </c>
    </row>
    <row r="26" spans="1:10">
      <c r="A26" s="32" t="s">
        <v>161</v>
      </c>
      <c r="B26" s="35" t="s">
        <v>219</v>
      </c>
      <c r="C26" s="35" t="s">
        <v>680</v>
      </c>
      <c r="D26" s="35" t="s">
        <v>220</v>
      </c>
      <c r="E26" s="35" t="s">
        <v>720</v>
      </c>
      <c r="F26" s="35" t="s">
        <v>631</v>
      </c>
      <c r="G26" s="35" t="s">
        <v>851</v>
      </c>
      <c r="H26" s="44" t="s">
        <v>797</v>
      </c>
      <c r="I26" s="45" t="s">
        <v>920</v>
      </c>
      <c r="J26" s="45" t="s">
        <v>988</v>
      </c>
    </row>
    <row r="27" spans="1:10">
      <c r="A27" s="32" t="s">
        <v>656</v>
      </c>
      <c r="B27" s="35" t="s">
        <v>657</v>
      </c>
      <c r="C27" s="35" t="s">
        <v>681</v>
      </c>
      <c r="D27" s="35" t="s">
        <v>658</v>
      </c>
      <c r="E27" s="35" t="s">
        <v>770</v>
      </c>
      <c r="F27" s="35" t="s">
        <v>659</v>
      </c>
      <c r="G27" s="35" t="s">
        <v>696</v>
      </c>
      <c r="H27" s="44" t="s">
        <v>798</v>
      </c>
      <c r="I27" s="45" t="s">
        <v>921</v>
      </c>
      <c r="J27" s="45" t="s">
        <v>989</v>
      </c>
    </row>
    <row r="28" spans="1:10">
      <c r="A28" s="32" t="s">
        <v>162</v>
      </c>
      <c r="B28" s="35" t="s">
        <v>221</v>
      </c>
      <c r="C28" s="35" t="s">
        <v>662</v>
      </c>
      <c r="D28" s="35" t="s">
        <v>224</v>
      </c>
      <c r="E28" s="35" t="s">
        <v>721</v>
      </c>
      <c r="F28" s="35" t="s">
        <v>632</v>
      </c>
      <c r="G28" s="35" t="s">
        <v>852</v>
      </c>
      <c r="H28" s="44" t="s">
        <v>799</v>
      </c>
      <c r="I28" s="45" t="s">
        <v>922</v>
      </c>
      <c r="J28" s="45" t="s">
        <v>990</v>
      </c>
    </row>
    <row r="29" spans="1:10">
      <c r="A29" s="32" t="s">
        <v>171</v>
      </c>
      <c r="B29" s="35" t="s">
        <v>222</v>
      </c>
      <c r="C29" s="35" t="s">
        <v>312</v>
      </c>
      <c r="D29" s="35" t="s">
        <v>225</v>
      </c>
      <c r="E29" s="35" t="s">
        <v>722</v>
      </c>
      <c r="F29" s="35" t="s">
        <v>610</v>
      </c>
      <c r="G29" s="35" t="s">
        <v>853</v>
      </c>
      <c r="H29" s="44" t="s">
        <v>800</v>
      </c>
      <c r="I29" s="45" t="s">
        <v>923</v>
      </c>
      <c r="J29" s="45" t="s">
        <v>991</v>
      </c>
    </row>
    <row r="30" spans="1:10">
      <c r="A30" s="32" t="s">
        <v>587</v>
      </c>
      <c r="B30" s="35" t="s">
        <v>585</v>
      </c>
      <c r="C30" s="35" t="s">
        <v>663</v>
      </c>
      <c r="D30" s="35" t="s">
        <v>586</v>
      </c>
      <c r="E30" s="35" t="s">
        <v>723</v>
      </c>
      <c r="F30" s="35" t="s">
        <v>611</v>
      </c>
      <c r="G30" s="35" t="s">
        <v>854</v>
      </c>
      <c r="H30" s="44" t="s">
        <v>801</v>
      </c>
      <c r="I30" s="45" t="s">
        <v>924</v>
      </c>
      <c r="J30" s="45" t="s">
        <v>992</v>
      </c>
    </row>
    <row r="31" spans="1:10">
      <c r="A31" s="32" t="s">
        <v>176</v>
      </c>
      <c r="B31" s="35" t="s">
        <v>223</v>
      </c>
      <c r="C31" s="35" t="s">
        <v>313</v>
      </c>
      <c r="D31" s="35" t="s">
        <v>226</v>
      </c>
      <c r="E31" s="35" t="s">
        <v>724</v>
      </c>
      <c r="F31" s="35" t="s">
        <v>613</v>
      </c>
      <c r="G31" s="35" t="s">
        <v>855</v>
      </c>
      <c r="H31" s="44" t="s">
        <v>796</v>
      </c>
      <c r="I31" s="45" t="s">
        <v>176</v>
      </c>
      <c r="J31" s="45" t="s">
        <v>993</v>
      </c>
    </row>
    <row r="32" spans="1:10">
      <c r="A32" s="35" t="s">
        <v>278</v>
      </c>
      <c r="B32" s="35" t="s">
        <v>279</v>
      </c>
      <c r="C32" s="35" t="s">
        <v>750</v>
      </c>
      <c r="D32" s="35" t="s">
        <v>279</v>
      </c>
      <c r="E32" s="35" t="s">
        <v>725</v>
      </c>
      <c r="F32" s="35" t="s">
        <v>612</v>
      </c>
      <c r="G32" s="35" t="s">
        <v>856</v>
      </c>
      <c r="H32" s="44" t="s">
        <v>802</v>
      </c>
      <c r="I32" s="45" t="s">
        <v>925</v>
      </c>
      <c r="J32" s="45" t="s">
        <v>994</v>
      </c>
    </row>
    <row r="33" spans="1:10">
      <c r="A33" s="35" t="s">
        <v>283</v>
      </c>
      <c r="B33" s="35" t="s">
        <v>284</v>
      </c>
      <c r="C33" s="35" t="s">
        <v>313</v>
      </c>
      <c r="D33" s="35" t="s">
        <v>284</v>
      </c>
      <c r="E33" s="35" t="s">
        <v>726</v>
      </c>
      <c r="F33" s="35" t="s">
        <v>283</v>
      </c>
      <c r="G33" s="35" t="s">
        <v>857</v>
      </c>
      <c r="H33" s="44" t="s">
        <v>803</v>
      </c>
      <c r="I33" s="45" t="s">
        <v>926</v>
      </c>
      <c r="J33" s="45" t="s">
        <v>995</v>
      </c>
    </row>
    <row r="34" spans="1:10">
      <c r="A34" s="35" t="s">
        <v>178</v>
      </c>
      <c r="B34" s="35" t="s">
        <v>178</v>
      </c>
      <c r="C34" s="35" t="s">
        <v>664</v>
      </c>
      <c r="D34" s="35" t="s">
        <v>178</v>
      </c>
      <c r="E34" s="35" t="s">
        <v>727</v>
      </c>
      <c r="F34" s="35" t="s">
        <v>633</v>
      </c>
      <c r="G34" s="35" t="s">
        <v>858</v>
      </c>
      <c r="H34" s="44" t="s">
        <v>804</v>
      </c>
      <c r="I34" s="45" t="s">
        <v>178</v>
      </c>
      <c r="J34" s="45" t="s">
        <v>996</v>
      </c>
    </row>
    <row r="35" spans="1:10">
      <c r="A35" s="35" t="s">
        <v>556</v>
      </c>
      <c r="B35" s="35" t="s">
        <v>557</v>
      </c>
      <c r="C35" s="35" t="s">
        <v>665</v>
      </c>
      <c r="D35" s="35" t="s">
        <v>557</v>
      </c>
      <c r="E35" s="35" t="s">
        <v>771</v>
      </c>
      <c r="F35" s="35" t="s">
        <v>634</v>
      </c>
      <c r="G35" s="35" t="s">
        <v>859</v>
      </c>
      <c r="H35" s="44" t="s">
        <v>805</v>
      </c>
      <c r="I35" s="45" t="s">
        <v>927</v>
      </c>
      <c r="J35" s="45" t="s">
        <v>997</v>
      </c>
    </row>
    <row r="36" spans="1:10">
      <c r="A36" s="35" t="s">
        <v>179</v>
      </c>
      <c r="B36" s="35" t="s">
        <v>558</v>
      </c>
      <c r="C36" s="35" t="s">
        <v>666</v>
      </c>
      <c r="D36" s="35" t="s">
        <v>558</v>
      </c>
      <c r="E36" s="35" t="s">
        <v>772</v>
      </c>
      <c r="F36" s="35" t="s">
        <v>635</v>
      </c>
      <c r="G36" s="35" t="s">
        <v>860</v>
      </c>
      <c r="H36" s="44" t="s">
        <v>806</v>
      </c>
      <c r="I36" s="45" t="s">
        <v>928</v>
      </c>
      <c r="J36" s="45" t="s">
        <v>998</v>
      </c>
    </row>
    <row r="37" spans="1:10">
      <c r="A37" s="35" t="s">
        <v>543</v>
      </c>
      <c r="B37" s="35" t="s">
        <v>544</v>
      </c>
      <c r="C37" s="35" t="s">
        <v>751</v>
      </c>
      <c r="D37" s="35" t="s">
        <v>545</v>
      </c>
      <c r="E37" s="35" t="s">
        <v>728</v>
      </c>
      <c r="F37" s="35" t="s">
        <v>614</v>
      </c>
      <c r="G37" s="35" t="s">
        <v>861</v>
      </c>
      <c r="H37" s="44" t="s">
        <v>807</v>
      </c>
      <c r="I37" s="45" t="s">
        <v>929</v>
      </c>
      <c r="J37" s="45" t="s">
        <v>999</v>
      </c>
    </row>
    <row r="38" spans="1:10">
      <c r="A38" s="35" t="s">
        <v>568</v>
      </c>
      <c r="B38" s="35" t="s">
        <v>570</v>
      </c>
      <c r="C38" s="35" t="s">
        <v>667</v>
      </c>
      <c r="D38" s="35" t="s">
        <v>569</v>
      </c>
      <c r="E38" s="35" t="s">
        <v>729</v>
      </c>
      <c r="F38" s="35" t="s">
        <v>636</v>
      </c>
      <c r="G38" s="35" t="s">
        <v>862</v>
      </c>
      <c r="H38" s="44" t="s">
        <v>808</v>
      </c>
      <c r="I38" s="45" t="s">
        <v>930</v>
      </c>
      <c r="J38" s="45" t="s">
        <v>1000</v>
      </c>
    </row>
    <row r="39" spans="1:10">
      <c r="A39" s="35" t="s">
        <v>563</v>
      </c>
      <c r="B39" s="35" t="s">
        <v>564</v>
      </c>
      <c r="C39" s="35" t="s">
        <v>668</v>
      </c>
      <c r="D39" s="35" t="s">
        <v>565</v>
      </c>
      <c r="E39" s="35" t="s">
        <v>730</v>
      </c>
      <c r="F39" s="35" t="s">
        <v>637</v>
      </c>
      <c r="G39" s="35" t="s">
        <v>863</v>
      </c>
      <c r="H39" s="44" t="s">
        <v>809</v>
      </c>
      <c r="I39" s="45" t="s">
        <v>931</v>
      </c>
      <c r="J39" s="45" t="s">
        <v>1001</v>
      </c>
    </row>
    <row r="40" spans="1:10">
      <c r="A40" s="36" t="s">
        <v>170</v>
      </c>
      <c r="B40" s="36" t="s">
        <v>281</v>
      </c>
      <c r="C40" s="35" t="s">
        <v>669</v>
      </c>
      <c r="D40" s="35" t="s">
        <v>282</v>
      </c>
      <c r="E40" s="35" t="s">
        <v>731</v>
      </c>
      <c r="F40" s="35" t="s">
        <v>638</v>
      </c>
      <c r="G40" s="35" t="s">
        <v>864</v>
      </c>
      <c r="H40" s="44" t="s">
        <v>810</v>
      </c>
      <c r="I40" s="45" t="s">
        <v>932</v>
      </c>
      <c r="J40" s="45" t="s">
        <v>1002</v>
      </c>
    </row>
    <row r="41" spans="1:10">
      <c r="A41" s="16" t="s">
        <v>139</v>
      </c>
      <c r="B41" s="17" t="s">
        <v>285</v>
      </c>
      <c r="C41" s="35" t="s">
        <v>314</v>
      </c>
      <c r="D41" s="35" t="s">
        <v>285</v>
      </c>
      <c r="E41" s="35" t="s">
        <v>732</v>
      </c>
      <c r="F41" s="35" t="s">
        <v>639</v>
      </c>
      <c r="G41" s="35" t="s">
        <v>865</v>
      </c>
      <c r="H41" s="44" t="s">
        <v>811</v>
      </c>
      <c r="I41" s="45" t="s">
        <v>933</v>
      </c>
      <c r="J41" s="45" t="s">
        <v>1003</v>
      </c>
    </row>
    <row r="42" spans="1:10">
      <c r="A42" s="16" t="s">
        <v>555</v>
      </c>
      <c r="B42" s="17" t="s">
        <v>286</v>
      </c>
      <c r="C42" s="35" t="s">
        <v>315</v>
      </c>
      <c r="D42" s="35" t="s">
        <v>297</v>
      </c>
      <c r="E42" s="35" t="s">
        <v>733</v>
      </c>
      <c r="F42" s="35" t="s">
        <v>640</v>
      </c>
      <c r="G42" s="35" t="s">
        <v>866</v>
      </c>
      <c r="H42" s="44" t="s">
        <v>812</v>
      </c>
      <c r="I42" s="45" t="s">
        <v>555</v>
      </c>
      <c r="J42" s="45" t="s">
        <v>1004</v>
      </c>
    </row>
    <row r="43" spans="1:10">
      <c r="A43" s="16" t="s">
        <v>316</v>
      </c>
      <c r="B43" s="17" t="s">
        <v>287</v>
      </c>
      <c r="C43" s="35" t="s">
        <v>319</v>
      </c>
      <c r="D43" s="35" t="s">
        <v>298</v>
      </c>
      <c r="E43" s="35" t="s">
        <v>734</v>
      </c>
      <c r="F43" s="35" t="s">
        <v>641</v>
      </c>
      <c r="G43" s="35" t="s">
        <v>867</v>
      </c>
      <c r="H43" s="44" t="s">
        <v>813</v>
      </c>
      <c r="I43" s="45" t="s">
        <v>934</v>
      </c>
      <c r="J43" s="45" t="s">
        <v>1005</v>
      </c>
    </row>
    <row r="44" spans="1:10">
      <c r="A44" s="16" t="s">
        <v>140</v>
      </c>
      <c r="B44" s="17" t="s">
        <v>288</v>
      </c>
      <c r="C44" s="35" t="s">
        <v>317</v>
      </c>
      <c r="D44" s="35" t="s">
        <v>288</v>
      </c>
      <c r="E44" s="35" t="s">
        <v>735</v>
      </c>
      <c r="F44" s="35" t="s">
        <v>642</v>
      </c>
      <c r="G44" s="35" t="s">
        <v>868</v>
      </c>
      <c r="H44" s="44" t="s">
        <v>814</v>
      </c>
      <c r="I44" s="45" t="s">
        <v>935</v>
      </c>
      <c r="J44" s="45" t="s">
        <v>1006</v>
      </c>
    </row>
    <row r="45" spans="1:10">
      <c r="A45" s="16" t="s">
        <v>141</v>
      </c>
      <c r="B45" s="17" t="s">
        <v>300</v>
      </c>
      <c r="C45" s="35" t="s">
        <v>670</v>
      </c>
      <c r="D45" s="35" t="s">
        <v>299</v>
      </c>
      <c r="E45" s="35" t="s">
        <v>736</v>
      </c>
      <c r="F45" s="35" t="s">
        <v>643</v>
      </c>
      <c r="G45" s="35" t="s">
        <v>869</v>
      </c>
      <c r="H45" s="44" t="s">
        <v>815</v>
      </c>
      <c r="I45" s="45" t="s">
        <v>936</v>
      </c>
      <c r="J45" s="45" t="s">
        <v>1007</v>
      </c>
    </row>
    <row r="46" spans="1:10">
      <c r="A46" s="16" t="s">
        <v>143</v>
      </c>
      <c r="B46" s="17" t="s">
        <v>289</v>
      </c>
      <c r="C46" s="35" t="s">
        <v>671</v>
      </c>
      <c r="D46" s="35" t="s">
        <v>301</v>
      </c>
      <c r="E46" s="35" t="s">
        <v>737</v>
      </c>
      <c r="F46" s="35" t="s">
        <v>644</v>
      </c>
      <c r="G46" s="35" t="s">
        <v>870</v>
      </c>
      <c r="H46" s="44" t="s">
        <v>816</v>
      </c>
      <c r="I46" s="45" t="s">
        <v>937</v>
      </c>
      <c r="J46" s="45" t="s">
        <v>1008</v>
      </c>
    </row>
    <row r="47" spans="1:10">
      <c r="A47" s="16" t="s">
        <v>144</v>
      </c>
      <c r="B47" s="17" t="s">
        <v>290</v>
      </c>
      <c r="C47" s="35" t="s">
        <v>672</v>
      </c>
      <c r="D47" s="35" t="s">
        <v>290</v>
      </c>
      <c r="E47" s="35" t="s">
        <v>738</v>
      </c>
      <c r="F47" s="35" t="s">
        <v>645</v>
      </c>
      <c r="G47" s="35" t="s">
        <v>871</v>
      </c>
      <c r="H47" s="44" t="s">
        <v>817</v>
      </c>
      <c r="I47" s="45" t="s">
        <v>938</v>
      </c>
      <c r="J47" s="45" t="s">
        <v>1009</v>
      </c>
    </row>
    <row r="48" spans="1:10">
      <c r="A48" s="16" t="s">
        <v>146</v>
      </c>
      <c r="B48" s="17" t="s">
        <v>291</v>
      </c>
      <c r="C48" s="35" t="s">
        <v>318</v>
      </c>
      <c r="D48" s="35" t="s">
        <v>291</v>
      </c>
      <c r="E48" s="35" t="s">
        <v>739</v>
      </c>
      <c r="F48" s="35" t="s">
        <v>646</v>
      </c>
      <c r="G48" s="35" t="s">
        <v>872</v>
      </c>
      <c r="H48" s="44" t="s">
        <v>818</v>
      </c>
      <c r="I48" s="45" t="s">
        <v>939</v>
      </c>
      <c r="J48" s="45" t="s">
        <v>1010</v>
      </c>
    </row>
    <row r="49" spans="1:10">
      <c r="A49" s="16" t="s">
        <v>147</v>
      </c>
      <c r="B49" s="17" t="s">
        <v>292</v>
      </c>
      <c r="C49" s="35" t="s">
        <v>673</v>
      </c>
      <c r="D49" s="35" t="s">
        <v>292</v>
      </c>
      <c r="E49" s="35" t="s">
        <v>740</v>
      </c>
      <c r="F49" s="35" t="s">
        <v>647</v>
      </c>
      <c r="G49" s="35" t="s">
        <v>873</v>
      </c>
      <c r="H49" s="44" t="s">
        <v>819</v>
      </c>
      <c r="I49" s="45" t="s">
        <v>940</v>
      </c>
      <c r="J49" s="45" t="s">
        <v>1011</v>
      </c>
    </row>
    <row r="50" spans="1:10">
      <c r="A50" s="16" t="s">
        <v>151</v>
      </c>
      <c r="B50" s="17" t="s">
        <v>296</v>
      </c>
      <c r="C50" s="35" t="s">
        <v>151</v>
      </c>
      <c r="D50" s="35" t="s">
        <v>302</v>
      </c>
      <c r="E50" s="35" t="s">
        <v>741</v>
      </c>
      <c r="F50" s="35" t="s">
        <v>648</v>
      </c>
      <c r="G50" s="35" t="s">
        <v>874</v>
      </c>
      <c r="H50" s="44" t="s">
        <v>151</v>
      </c>
      <c r="I50" s="45" t="s">
        <v>941</v>
      </c>
      <c r="J50" s="45" t="s">
        <v>1012</v>
      </c>
    </row>
    <row r="51" spans="1:10">
      <c r="A51" s="16" t="s">
        <v>148</v>
      </c>
      <c r="B51" s="17" t="s">
        <v>293</v>
      </c>
      <c r="C51" s="35" t="s">
        <v>674</v>
      </c>
      <c r="D51" s="35" t="s">
        <v>293</v>
      </c>
      <c r="E51" s="35" t="s">
        <v>742</v>
      </c>
      <c r="F51" s="35" t="s">
        <v>649</v>
      </c>
      <c r="G51" s="35" t="s">
        <v>875</v>
      </c>
      <c r="H51" s="44" t="s">
        <v>820</v>
      </c>
      <c r="I51" s="45" t="s">
        <v>942</v>
      </c>
      <c r="J51" s="45" t="s">
        <v>1013</v>
      </c>
    </row>
    <row r="52" spans="1:10">
      <c r="A52" s="16" t="s">
        <v>142</v>
      </c>
      <c r="B52" s="16" t="s">
        <v>295</v>
      </c>
      <c r="C52" s="35" t="s">
        <v>142</v>
      </c>
      <c r="D52" s="35" t="s">
        <v>295</v>
      </c>
      <c r="E52" s="35" t="s">
        <v>743</v>
      </c>
      <c r="F52" s="35" t="s">
        <v>963</v>
      </c>
      <c r="G52" s="35" t="s">
        <v>876</v>
      </c>
      <c r="H52" s="44" t="s">
        <v>821</v>
      </c>
      <c r="I52" s="45" t="s">
        <v>142</v>
      </c>
      <c r="J52" s="45" t="s">
        <v>1014</v>
      </c>
    </row>
    <row r="53" spans="1:10">
      <c r="A53" s="16" t="s">
        <v>149</v>
      </c>
      <c r="B53" s="17" t="s">
        <v>149</v>
      </c>
      <c r="C53" s="35" t="s">
        <v>149</v>
      </c>
      <c r="D53" s="35" t="s">
        <v>149</v>
      </c>
      <c r="E53" s="35" t="s">
        <v>744</v>
      </c>
      <c r="F53" s="35" t="s">
        <v>149</v>
      </c>
      <c r="G53" s="35" t="s">
        <v>877</v>
      </c>
      <c r="H53" s="44" t="s">
        <v>149</v>
      </c>
      <c r="I53" s="45" t="s">
        <v>149</v>
      </c>
      <c r="J53" s="45" t="s">
        <v>1015</v>
      </c>
    </row>
    <row r="54" spans="1:10">
      <c r="A54" s="16" t="s">
        <v>174</v>
      </c>
      <c r="B54" s="17" t="s">
        <v>294</v>
      </c>
      <c r="C54" s="35" t="s">
        <v>675</v>
      </c>
      <c r="D54" s="35" t="s">
        <v>303</v>
      </c>
      <c r="E54" s="35" t="s">
        <v>745</v>
      </c>
      <c r="F54" s="35" t="s">
        <v>650</v>
      </c>
      <c r="G54" s="35" t="s">
        <v>878</v>
      </c>
      <c r="H54" s="44" t="s">
        <v>822</v>
      </c>
      <c r="I54" s="45" t="s">
        <v>943</v>
      </c>
      <c r="J54" s="45" t="s">
        <v>1016</v>
      </c>
    </row>
    <row r="55" spans="1:10">
      <c r="A55" s="16" t="s">
        <v>879</v>
      </c>
      <c r="B55" s="45" t="s">
        <v>951</v>
      </c>
      <c r="C55" s="35" t="s">
        <v>880</v>
      </c>
      <c r="D55" s="45" t="s">
        <v>955</v>
      </c>
      <c r="E55" s="45" t="s">
        <v>896</v>
      </c>
      <c r="F55" s="51" t="s">
        <v>959</v>
      </c>
      <c r="G55" s="46" t="s">
        <v>881</v>
      </c>
      <c r="H55" s="47" t="s">
        <v>901</v>
      </c>
      <c r="I55" s="45" t="s">
        <v>944</v>
      </c>
      <c r="J55" s="45" t="s">
        <v>1017</v>
      </c>
    </row>
    <row r="56" spans="1:10">
      <c r="A56" s="16" t="s">
        <v>882</v>
      </c>
      <c r="B56" s="45" t="s">
        <v>290</v>
      </c>
      <c r="C56" s="35" t="s">
        <v>672</v>
      </c>
      <c r="D56" s="45" t="s">
        <v>645</v>
      </c>
      <c r="E56" s="45" t="s">
        <v>897</v>
      </c>
      <c r="F56" s="51" t="s">
        <v>645</v>
      </c>
      <c r="G56" s="46" t="s">
        <v>883</v>
      </c>
      <c r="H56" s="47" t="s">
        <v>645</v>
      </c>
      <c r="I56" s="45" t="s">
        <v>672</v>
      </c>
      <c r="J56" s="45" t="s">
        <v>1018</v>
      </c>
    </row>
    <row r="57" spans="1:10">
      <c r="A57" s="16" t="s">
        <v>884</v>
      </c>
      <c r="B57" s="45" t="s">
        <v>952</v>
      </c>
      <c r="C57" s="35" t="s">
        <v>885</v>
      </c>
      <c r="D57" s="45" t="s">
        <v>952</v>
      </c>
      <c r="E57" s="45" t="s">
        <v>898</v>
      </c>
      <c r="F57" s="51" t="s">
        <v>960</v>
      </c>
      <c r="G57" s="46" t="s">
        <v>886</v>
      </c>
      <c r="H57" s="47" t="s">
        <v>902</v>
      </c>
      <c r="I57" s="45" t="s">
        <v>945</v>
      </c>
      <c r="J57" s="45" t="s">
        <v>1019</v>
      </c>
    </row>
    <row r="58" spans="1:10" ht="15.75">
      <c r="A58" s="16" t="s">
        <v>887</v>
      </c>
      <c r="B58" s="45" t="s">
        <v>953</v>
      </c>
      <c r="C58" s="35" t="s">
        <v>888</v>
      </c>
      <c r="D58" s="45" t="s">
        <v>956</v>
      </c>
      <c r="E58" s="45" t="s">
        <v>899</v>
      </c>
      <c r="F58" s="51" t="s">
        <v>961</v>
      </c>
      <c r="G58" s="46" t="s">
        <v>889</v>
      </c>
      <c r="H58" s="47" t="s">
        <v>903</v>
      </c>
      <c r="I58" s="45" t="s">
        <v>946</v>
      </c>
      <c r="J58" s="45" t="s">
        <v>1020</v>
      </c>
    </row>
    <row r="59" spans="1:10" ht="30">
      <c r="A59" s="16" t="s">
        <v>890</v>
      </c>
      <c r="B59" s="45" t="s">
        <v>954</v>
      </c>
      <c r="C59" s="35" t="s">
        <v>891</v>
      </c>
      <c r="D59" s="45" t="s">
        <v>957</v>
      </c>
      <c r="E59" s="45" t="s">
        <v>900</v>
      </c>
      <c r="F59" s="52" t="s">
        <v>962</v>
      </c>
      <c r="G59" s="46" t="s">
        <v>892</v>
      </c>
      <c r="H59" s="47" t="s">
        <v>904</v>
      </c>
      <c r="I59" s="45" t="s">
        <v>947</v>
      </c>
      <c r="J59" s="45" t="s">
        <v>1021</v>
      </c>
    </row>
    <row r="60" spans="1:10">
      <c r="A60" s="16" t="s">
        <v>547</v>
      </c>
      <c r="B60" s="17" t="s">
        <v>279</v>
      </c>
      <c r="C60" s="35" t="s">
        <v>676</v>
      </c>
      <c r="D60" s="35" t="s">
        <v>279</v>
      </c>
      <c r="E60" s="35" t="s">
        <v>725</v>
      </c>
      <c r="F60" s="35" t="s">
        <v>651</v>
      </c>
      <c r="G60" s="35" t="s">
        <v>893</v>
      </c>
      <c r="H60" s="44" t="s">
        <v>823</v>
      </c>
      <c r="I60" s="45" t="s">
        <v>925</v>
      </c>
      <c r="J60" s="45" t="s">
        <v>1022</v>
      </c>
    </row>
    <row r="61" spans="1:10">
      <c r="A61" s="16" t="s">
        <v>548</v>
      </c>
      <c r="B61" s="17" t="s">
        <v>546</v>
      </c>
      <c r="C61" s="35" t="s">
        <v>677</v>
      </c>
      <c r="D61" s="35" t="s">
        <v>550</v>
      </c>
      <c r="E61" s="35" t="s">
        <v>746</v>
      </c>
      <c r="F61" s="35" t="s">
        <v>550</v>
      </c>
      <c r="G61" s="35" t="s">
        <v>894</v>
      </c>
      <c r="H61" s="44" t="s">
        <v>824</v>
      </c>
      <c r="I61" s="45" t="s">
        <v>548</v>
      </c>
      <c r="J61" s="45" t="s">
        <v>1023</v>
      </c>
    </row>
    <row r="62" spans="1:10">
      <c r="A62" s="38" t="s">
        <v>118</v>
      </c>
      <c r="B62" s="36" t="s">
        <v>549</v>
      </c>
      <c r="C62" s="35" t="s">
        <v>678</v>
      </c>
      <c r="D62" s="35" t="s">
        <v>551</v>
      </c>
      <c r="E62" s="35" t="s">
        <v>747</v>
      </c>
      <c r="F62" s="35" t="s">
        <v>652</v>
      </c>
      <c r="G62" s="35" t="s">
        <v>895</v>
      </c>
      <c r="H62" s="44" t="s">
        <v>825</v>
      </c>
      <c r="I62" s="45" t="s">
        <v>948</v>
      </c>
      <c r="J62" s="45" t="s">
        <v>1024</v>
      </c>
    </row>
    <row r="63" spans="1:10">
      <c r="A63" s="16" t="s">
        <v>685</v>
      </c>
      <c r="B63" s="17" t="s">
        <v>687</v>
      </c>
      <c r="C63" s="35" t="s">
        <v>690</v>
      </c>
      <c r="D63" s="35" t="s">
        <v>687</v>
      </c>
      <c r="E63" s="35" t="s">
        <v>748</v>
      </c>
      <c r="F63" s="35" t="s">
        <v>693</v>
      </c>
      <c r="G63" s="35" t="s">
        <v>697</v>
      </c>
      <c r="H63" s="44" t="s">
        <v>826</v>
      </c>
      <c r="I63" s="45" t="s">
        <v>958</v>
      </c>
      <c r="J63" s="45" t="s">
        <v>1025</v>
      </c>
    </row>
    <row r="64" spans="1:10">
      <c r="A64" s="40" t="s">
        <v>758</v>
      </c>
      <c r="B64" s="41" t="s">
        <v>759</v>
      </c>
      <c r="C64" s="48" t="s">
        <v>769</v>
      </c>
      <c r="D64" s="48" t="s">
        <v>760</v>
      </c>
      <c r="E64" s="48" t="s">
        <v>779</v>
      </c>
      <c r="F64" s="48" t="s">
        <v>761</v>
      </c>
      <c r="G64" s="49" t="s">
        <v>773</v>
      </c>
      <c r="H64" s="44" t="s">
        <v>827</v>
      </c>
      <c r="I64" s="45" t="s">
        <v>949</v>
      </c>
      <c r="J64" s="45" t="s">
        <v>1026</v>
      </c>
    </row>
    <row r="65" spans="1:10">
      <c r="A65" s="38" t="s">
        <v>686</v>
      </c>
      <c r="B65" s="36" t="s">
        <v>688</v>
      </c>
      <c r="C65" s="35" t="s">
        <v>752</v>
      </c>
      <c r="D65" s="35" t="s">
        <v>689</v>
      </c>
      <c r="E65" s="35" t="s">
        <v>749</v>
      </c>
      <c r="F65" s="35" t="s">
        <v>694</v>
      </c>
      <c r="G65" s="35" t="s">
        <v>698</v>
      </c>
      <c r="H65" s="44" t="s">
        <v>828</v>
      </c>
      <c r="I65" s="45" t="s">
        <v>950</v>
      </c>
      <c r="J65" s="45" t="s">
        <v>1027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0.39997558519241921"/>
  </sheetPr>
  <dimension ref="A1:V230"/>
  <sheetViews>
    <sheetView workbookViewId="0">
      <selection activeCell="K26" sqref="K26"/>
    </sheetView>
  </sheetViews>
  <sheetFormatPr defaultColWidth="11.42578125" defaultRowHeight="15"/>
  <cols>
    <col min="1" max="1" width="34.5703125" style="32" bestFit="1" customWidth="1"/>
    <col min="2" max="2" width="1.7109375" style="10" customWidth="1"/>
    <col min="3" max="3" width="23.140625" style="11" bestFit="1" customWidth="1"/>
    <col min="4" max="4" width="1.7109375" style="11" customWidth="1"/>
    <col min="5" max="5" width="27" style="11" customWidth="1"/>
    <col min="6" max="6" width="1.7109375" style="10" customWidth="1"/>
    <col min="7" max="7" width="30.7109375" style="10" bestFit="1" customWidth="1"/>
    <col min="8" max="8" width="1.7109375" style="10" customWidth="1"/>
    <col min="9" max="9" width="11.42578125" style="10"/>
    <col min="10" max="10" width="3.28515625" style="10" customWidth="1"/>
    <col min="11" max="11" width="5.42578125" style="10" customWidth="1"/>
    <col min="12" max="12" width="1.7109375" style="10" customWidth="1"/>
    <col min="13" max="13" width="13.7109375" style="10" customWidth="1"/>
    <col min="14" max="14" width="1.7109375" style="10" customWidth="1"/>
    <col min="15" max="15" width="15" style="10" bestFit="1" customWidth="1"/>
    <col min="16" max="16" width="1.7109375" style="10" customWidth="1"/>
    <col min="17" max="17" width="14.140625" style="10" customWidth="1"/>
    <col min="18" max="18" width="1.7109375" style="10" customWidth="1"/>
    <col min="19" max="16384" width="11.42578125" style="10"/>
  </cols>
  <sheetData>
    <row r="1" spans="1:22" ht="23.25">
      <c r="A1" s="9" t="s">
        <v>137</v>
      </c>
    </row>
    <row r="3" spans="1:22" ht="18.75" customHeight="1">
      <c r="A3" s="12" t="s">
        <v>578</v>
      </c>
      <c r="C3" s="13" t="s">
        <v>167</v>
      </c>
      <c r="E3" s="13" t="s">
        <v>168</v>
      </c>
      <c r="G3" s="13" t="s">
        <v>175</v>
      </c>
      <c r="I3" s="13" t="s">
        <v>180</v>
      </c>
      <c r="J3" s="13"/>
      <c r="K3" s="13"/>
      <c r="M3" s="13" t="s">
        <v>150</v>
      </c>
      <c r="O3" s="13" t="s">
        <v>160</v>
      </c>
      <c r="Q3" s="13" t="s">
        <v>157</v>
      </c>
      <c r="S3" s="13" t="s">
        <v>158</v>
      </c>
    </row>
    <row r="4" spans="1:22" ht="16.5" customHeight="1">
      <c r="A4" s="14" t="s">
        <v>169</v>
      </c>
      <c r="C4" s="15" t="s">
        <v>320</v>
      </c>
      <c r="E4" s="35" t="str">
        <f>+VLOOKUP("Chemical",Master,Lang,FALSE)</f>
        <v>Химическая</v>
      </c>
      <c r="G4" s="16" t="str">
        <f>+VLOOKUP("Safe Area",Master,Lang,FALSE)</f>
        <v>Безопасная зона</v>
      </c>
      <c r="I4" s="17" t="s">
        <v>181</v>
      </c>
      <c r="J4" s="18">
        <v>1</v>
      </c>
      <c r="K4" s="19"/>
      <c r="M4" s="10" t="s">
        <v>228</v>
      </c>
      <c r="O4" s="10" t="s">
        <v>235</v>
      </c>
      <c r="Q4" s="10" t="s">
        <v>248</v>
      </c>
      <c r="S4" s="10" t="s">
        <v>269</v>
      </c>
    </row>
    <row r="5" spans="1:22" ht="16.5" customHeight="1">
      <c r="A5" s="20" t="s">
        <v>20</v>
      </c>
      <c r="C5" s="15" t="s">
        <v>321</v>
      </c>
      <c r="E5" s="35" t="str">
        <f>+VLOOKUP("Oil &amp; Gas",Master,Lang,FALSE)</f>
        <v>Нефтехимическая</v>
      </c>
      <c r="G5" s="10" t="s">
        <v>172</v>
      </c>
      <c r="I5" s="17" t="s">
        <v>1045</v>
      </c>
      <c r="J5" s="18">
        <v>3</v>
      </c>
      <c r="K5" s="19"/>
      <c r="M5" s="10" t="s">
        <v>231</v>
      </c>
      <c r="O5" s="10" t="s">
        <v>236</v>
      </c>
      <c r="Q5" s="10" t="s">
        <v>249</v>
      </c>
      <c r="S5" s="10" t="s">
        <v>270</v>
      </c>
      <c r="V5" s="16" t="s">
        <v>139</v>
      </c>
    </row>
    <row r="6" spans="1:22" ht="16.5" customHeight="1">
      <c r="A6" s="20" t="s">
        <v>17</v>
      </c>
      <c r="C6" s="15" t="s">
        <v>322</v>
      </c>
      <c r="E6" s="35" t="str">
        <f>+VLOOKUP("Food &amp; Beverage",Master,Lang,FALSE)</f>
        <v>Пищевая</v>
      </c>
      <c r="G6" s="10" t="s">
        <v>173</v>
      </c>
      <c r="I6" s="17" t="s">
        <v>1046</v>
      </c>
      <c r="J6" s="18">
        <v>6</v>
      </c>
      <c r="K6" s="19"/>
      <c r="M6" s="10" t="s">
        <v>229</v>
      </c>
      <c r="O6" s="10" t="s">
        <v>237</v>
      </c>
      <c r="Q6" s="10" t="s">
        <v>145</v>
      </c>
      <c r="S6" s="10" t="s">
        <v>276</v>
      </c>
      <c r="V6" s="16" t="s">
        <v>555</v>
      </c>
    </row>
    <row r="7" spans="1:22" ht="16.5" customHeight="1">
      <c r="A7" s="20" t="s">
        <v>18</v>
      </c>
      <c r="C7" s="15" t="s">
        <v>323</v>
      </c>
      <c r="E7" s="35" t="str">
        <f>+VLOOKUP("Pharma&amp;Life Science",Master,Lang,FALSE)</f>
        <v>Фармакологическая</v>
      </c>
      <c r="G7" s="10" t="s">
        <v>579</v>
      </c>
      <c r="I7" s="17" t="s">
        <v>1047</v>
      </c>
      <c r="J7" s="18">
        <v>4</v>
      </c>
      <c r="K7" s="21"/>
      <c r="M7" s="10" t="s">
        <v>232</v>
      </c>
      <c r="O7" s="10" t="s">
        <v>265</v>
      </c>
      <c r="Q7" s="10" t="s">
        <v>250</v>
      </c>
      <c r="S7" s="10" t="s">
        <v>271</v>
      </c>
      <c r="V7" s="16" t="s">
        <v>316</v>
      </c>
    </row>
    <row r="8" spans="1:22" ht="16.5" customHeight="1">
      <c r="A8" s="20" t="s">
        <v>19</v>
      </c>
      <c r="C8" s="15" t="s">
        <v>324</v>
      </c>
      <c r="E8" s="35" t="str">
        <f>+VLOOKUP("Paper",Master,Lang,FALSE)</f>
        <v>Целлюлозно-бумажная</v>
      </c>
      <c r="G8" s="10" t="s">
        <v>580</v>
      </c>
      <c r="I8" s="17" t="s">
        <v>1048</v>
      </c>
      <c r="J8" s="18">
        <v>5</v>
      </c>
      <c r="K8" s="19"/>
      <c r="M8" s="10" t="s">
        <v>233</v>
      </c>
      <c r="O8" s="10" t="s">
        <v>238</v>
      </c>
      <c r="Q8" s="10" t="s">
        <v>251</v>
      </c>
      <c r="S8" s="10" t="s">
        <v>272</v>
      </c>
      <c r="V8" s="16" t="s">
        <v>140</v>
      </c>
    </row>
    <row r="9" spans="1:22" ht="16.5" customHeight="1">
      <c r="A9" s="20" t="s">
        <v>21</v>
      </c>
      <c r="C9" s="15" t="s">
        <v>325</v>
      </c>
      <c r="E9" s="35" t="str">
        <f>+VLOOKUP("Steel/Mining",Master,Lang,FALSE)</f>
        <v>Металлургическая</v>
      </c>
      <c r="G9" s="16" t="s">
        <v>1042</v>
      </c>
      <c r="I9" s="17" t="s">
        <v>1044</v>
      </c>
      <c r="J9" s="18">
        <v>2</v>
      </c>
      <c r="K9" s="19"/>
      <c r="M9" s="10" t="s">
        <v>234</v>
      </c>
      <c r="O9" s="10" t="s">
        <v>239</v>
      </c>
      <c r="Q9" s="10" t="s">
        <v>252</v>
      </c>
      <c r="S9" s="10" t="s">
        <v>273</v>
      </c>
      <c r="V9" s="16" t="s">
        <v>141</v>
      </c>
    </row>
    <row r="10" spans="1:22" ht="16.5" customHeight="1">
      <c r="A10" s="20" t="s">
        <v>22</v>
      </c>
      <c r="C10" s="15" t="s">
        <v>326</v>
      </c>
      <c r="E10" s="35" t="str">
        <f>+VLOOKUP("Energy",Master,Lang,FALSE)</f>
        <v>Энергия</v>
      </c>
      <c r="G10" s="16" t="str">
        <f>+VLOOKUP("Other (specify)",Master,Lang,FALSE)</f>
        <v>Другие</v>
      </c>
      <c r="I10" s="10" t="s">
        <v>1049</v>
      </c>
      <c r="J10" s="22">
        <v>7</v>
      </c>
      <c r="K10" s="19"/>
      <c r="M10" s="10" t="s">
        <v>230</v>
      </c>
      <c r="O10" s="10" t="s">
        <v>242</v>
      </c>
      <c r="Q10" s="10" t="s">
        <v>253</v>
      </c>
      <c r="S10" s="10" t="s">
        <v>274</v>
      </c>
      <c r="V10" s="16" t="s">
        <v>143</v>
      </c>
    </row>
    <row r="11" spans="1:22">
      <c r="A11" s="20" t="s">
        <v>47</v>
      </c>
      <c r="C11" s="23" t="s">
        <v>327</v>
      </c>
      <c r="E11" s="35" t="str">
        <f>+VLOOKUP("Water",Master,Lang,FALSE)</f>
        <v>Водоснабжение</v>
      </c>
      <c r="I11" s="10" t="s">
        <v>1050</v>
      </c>
      <c r="J11" s="22">
        <v>8</v>
      </c>
      <c r="O11" s="10" t="s">
        <v>243</v>
      </c>
      <c r="Q11" s="10" t="s">
        <v>254</v>
      </c>
      <c r="S11" s="10" t="s">
        <v>275</v>
      </c>
      <c r="V11" s="16" t="s">
        <v>144</v>
      </c>
    </row>
    <row r="12" spans="1:22">
      <c r="A12" s="20" t="s">
        <v>48</v>
      </c>
      <c r="C12" s="15" t="s">
        <v>328</v>
      </c>
      <c r="E12" s="35" t="str">
        <f>+VLOOKUP("Automotive",Master,Lang,FALSE)</f>
        <v>Автомобильная</v>
      </c>
      <c r="I12" s="10" t="s">
        <v>1051</v>
      </c>
      <c r="J12" s="22">
        <v>9</v>
      </c>
      <c r="O12" s="10" t="s">
        <v>244</v>
      </c>
      <c r="Q12" s="10" t="s">
        <v>577</v>
      </c>
      <c r="S12" s="10" t="s">
        <v>277</v>
      </c>
      <c r="V12" s="16" t="s">
        <v>146</v>
      </c>
    </row>
    <row r="13" spans="1:22">
      <c r="A13" s="20" t="s">
        <v>49</v>
      </c>
      <c r="C13" s="15" t="s">
        <v>329</v>
      </c>
      <c r="E13" s="35" t="str">
        <f>+VLOOKUP("OEM",Master,Lang,FALSE)</f>
        <v>ОЕМ</v>
      </c>
      <c r="G13" s="13" t="s">
        <v>177</v>
      </c>
      <c r="I13" s="10" t="s">
        <v>1052</v>
      </c>
      <c r="J13" s="10">
        <v>10</v>
      </c>
      <c r="O13" s="10" t="s">
        <v>240</v>
      </c>
      <c r="Q13" s="10" t="s">
        <v>255</v>
      </c>
      <c r="V13" s="16" t="s">
        <v>147</v>
      </c>
    </row>
    <row r="14" spans="1:22" ht="18.75" customHeight="1">
      <c r="A14" s="20" t="s">
        <v>50</v>
      </c>
      <c r="C14" s="15" t="s">
        <v>330</v>
      </c>
      <c r="E14" s="35" t="str">
        <f>+VLOOKUP("Skid Supplier",Master,Lang,FALSE)</f>
        <v>Производители скидов</v>
      </c>
      <c r="G14" s="16" t="str">
        <f>+VLOOKUP("Local",Master,Lang,FALSE)</f>
        <v>Локальный</v>
      </c>
      <c r="M14" s="13" t="s">
        <v>159</v>
      </c>
      <c r="O14" s="10" t="s">
        <v>245</v>
      </c>
      <c r="Q14" s="10" t="s">
        <v>256</v>
      </c>
      <c r="V14" s="16" t="s">
        <v>151</v>
      </c>
    </row>
    <row r="15" spans="1:22" s="25" customFormat="1" ht="17.25" customHeight="1">
      <c r="A15" s="20" t="s">
        <v>51</v>
      </c>
      <c r="B15" s="10"/>
      <c r="C15" s="15" t="s">
        <v>331</v>
      </c>
      <c r="D15" s="11"/>
      <c r="E15" s="35" t="str">
        <f>+VLOOKUP("EPC",Master,Lang,FALSE)</f>
        <v>Инжиниринговая</v>
      </c>
      <c r="F15" s="10"/>
      <c r="G15" s="16" t="str">
        <f>+VLOOKUP("Remote (Meter)",Master,Lang,FALSE)</f>
        <v>Выносное исполнение (расходомер)</v>
      </c>
      <c r="I15" s="24">
        <f>VLOOKUP('FAST Form'!G4,Tables!I4:J13,2,FALSE)</f>
        <v>5</v>
      </c>
      <c r="M15" s="26" t="s">
        <v>266</v>
      </c>
      <c r="O15" s="25" t="s">
        <v>246</v>
      </c>
      <c r="Q15" s="25" t="s">
        <v>257</v>
      </c>
      <c r="V15" s="16" t="s">
        <v>148</v>
      </c>
    </row>
    <row r="16" spans="1:22" s="25" customFormat="1">
      <c r="A16" s="20" t="s">
        <v>52</v>
      </c>
      <c r="B16" s="10"/>
      <c r="C16" s="15" t="s">
        <v>332</v>
      </c>
      <c r="D16" s="11"/>
      <c r="E16" s="35" t="str">
        <f>+VLOOKUP("Marine",Master,Lang,FALSE)</f>
        <v>Морская</v>
      </c>
      <c r="F16" s="10"/>
      <c r="G16" s="16" t="str">
        <f>+VLOOKUP("Remote (Panel)",Master,Lang,FALSE)</f>
        <v>Выносное исполнение (панель)</v>
      </c>
      <c r="M16" s="26" t="s">
        <v>267</v>
      </c>
      <c r="O16" s="25" t="s">
        <v>241</v>
      </c>
      <c r="Q16" s="25" t="s">
        <v>258</v>
      </c>
      <c r="V16" s="16" t="s">
        <v>142</v>
      </c>
    </row>
    <row r="17" spans="1:22" s="25" customFormat="1">
      <c r="A17" s="20" t="s">
        <v>53</v>
      </c>
      <c r="C17" s="15" t="s">
        <v>333</v>
      </c>
      <c r="D17" s="11"/>
      <c r="E17" s="35" t="str">
        <f>+VLOOKUP("Other (specify)",Master,Lang,FALSE)</f>
        <v>Другие</v>
      </c>
      <c r="G17" s="16" t="str">
        <f>+VLOOKUP("Other (specify)",Master,Lang,FALSE)</f>
        <v>Другие</v>
      </c>
      <c r="M17" s="25" t="s">
        <v>268</v>
      </c>
      <c r="O17" s="25" t="s">
        <v>247</v>
      </c>
      <c r="Q17" s="25" t="s">
        <v>259</v>
      </c>
      <c r="V17" s="16" t="s">
        <v>149</v>
      </c>
    </row>
    <row r="18" spans="1:22" s="25" customFormat="1">
      <c r="A18" s="20" t="s">
        <v>54</v>
      </c>
      <c r="C18" s="15" t="s">
        <v>334</v>
      </c>
      <c r="D18" s="11"/>
      <c r="E18" s="35" t="str">
        <f>+VLOOKUP("Renewable Energy",Master,Lang,FALSE)</f>
        <v>Возобновляемые источники энергии</v>
      </c>
      <c r="Q18" s="25" t="s">
        <v>260</v>
      </c>
      <c r="V18" s="16" t="s">
        <v>174</v>
      </c>
    </row>
    <row r="19" spans="1:22" s="25" customFormat="1">
      <c r="A19" s="20" t="s">
        <v>55</v>
      </c>
      <c r="C19" s="15" t="s">
        <v>335</v>
      </c>
      <c r="D19" s="11"/>
      <c r="E19" s="35" t="str">
        <f>+VLOOKUP("Energy",Master,Lang,FALSE)</f>
        <v>Энергия</v>
      </c>
      <c r="Q19" s="25" t="s">
        <v>261</v>
      </c>
      <c r="V19" s="16" t="s">
        <v>879</v>
      </c>
    </row>
    <row r="20" spans="1:22" s="25" customFormat="1">
      <c r="A20" s="20" t="s">
        <v>56</v>
      </c>
      <c r="C20" s="15" t="s">
        <v>336</v>
      </c>
      <c r="D20" s="11"/>
      <c r="E20" s="35" t="str">
        <f>+VLOOKUP("Plastic",Master,Lang,FALSE)</f>
        <v>Пластик</v>
      </c>
      <c r="G20" s="13" t="s">
        <v>552</v>
      </c>
      <c r="Q20" s="25" t="s">
        <v>262</v>
      </c>
      <c r="V20" s="16" t="s">
        <v>882</v>
      </c>
    </row>
    <row r="21" spans="1:22" s="25" customFormat="1">
      <c r="A21" s="20" t="s">
        <v>57</v>
      </c>
      <c r="C21" s="15" t="s">
        <v>337</v>
      </c>
      <c r="D21" s="11"/>
      <c r="E21" s="35" t="str">
        <f>+VLOOKUP("Semiconductor",Master,Lang,FALSE)</f>
        <v>Полупроводники</v>
      </c>
      <c r="G21" s="25" t="s">
        <v>153</v>
      </c>
      <c r="Q21" s="25" t="s">
        <v>263</v>
      </c>
      <c r="V21" s="16" t="s">
        <v>884</v>
      </c>
    </row>
    <row r="22" spans="1:22" s="25" customFormat="1">
      <c r="A22" s="20" t="s">
        <v>58</v>
      </c>
      <c r="C22" s="15" t="s">
        <v>338</v>
      </c>
      <c r="D22" s="11"/>
      <c r="E22" s="35" t="str">
        <f>+VLOOKUP("Fuel Consumption (not Marine)",Master,Lang,FALSE)</f>
        <v>Расход топлива (не морской)</v>
      </c>
      <c r="G22" s="25" t="s">
        <v>553</v>
      </c>
      <c r="Q22" s="25" t="s">
        <v>576</v>
      </c>
      <c r="V22" s="16" t="s">
        <v>887</v>
      </c>
    </row>
    <row r="23" spans="1:22" s="25" customFormat="1">
      <c r="A23" s="20" t="s">
        <v>59</v>
      </c>
      <c r="C23" s="15" t="s">
        <v>339</v>
      </c>
      <c r="D23" s="11"/>
      <c r="E23" s="16"/>
      <c r="G23" s="25" t="s">
        <v>554</v>
      </c>
      <c r="Q23" s="25" t="s">
        <v>575</v>
      </c>
      <c r="V23" s="35" t="s">
        <v>891</v>
      </c>
    </row>
    <row r="24" spans="1:22" s="25" customFormat="1">
      <c r="A24" s="20" t="s">
        <v>60</v>
      </c>
      <c r="C24" s="15" t="s">
        <v>340</v>
      </c>
      <c r="D24" s="11"/>
      <c r="E24" s="11"/>
      <c r="Q24" s="25" t="s">
        <v>264</v>
      </c>
    </row>
    <row r="25" spans="1:22" s="25" customFormat="1">
      <c r="A25" s="20" t="s">
        <v>61</v>
      </c>
      <c r="C25" s="15" t="s">
        <v>341</v>
      </c>
      <c r="D25" s="11"/>
      <c r="E25" s="24" t="e">
        <f>MATCH('FAST Form'!F8,Tables!E4:E22,FALSE)</f>
        <v>#N/A</v>
      </c>
      <c r="Q25" s="25" t="s">
        <v>574</v>
      </c>
    </row>
    <row r="26" spans="1:22" s="25" customFormat="1">
      <c r="A26" s="20" t="s">
        <v>62</v>
      </c>
      <c r="C26" s="15" t="s">
        <v>342</v>
      </c>
      <c r="D26" s="11"/>
      <c r="E26" s="11"/>
      <c r="G26" s="13" t="s">
        <v>581</v>
      </c>
      <c r="Q26" s="25" t="s">
        <v>573</v>
      </c>
    </row>
    <row r="27" spans="1:22" s="25" customFormat="1">
      <c r="A27" s="20" t="s">
        <v>63</v>
      </c>
      <c r="C27" s="15" t="s">
        <v>343</v>
      </c>
      <c r="D27" s="11"/>
      <c r="E27" s="11"/>
      <c r="G27" s="25" t="s">
        <v>582</v>
      </c>
      <c r="Q27" s="25" t="s">
        <v>571</v>
      </c>
    </row>
    <row r="28" spans="1:22" s="25" customFormat="1">
      <c r="A28" s="20" t="s">
        <v>64</v>
      </c>
      <c r="C28" s="15" t="s">
        <v>344</v>
      </c>
      <c r="D28" s="11"/>
      <c r="E28" s="11"/>
      <c r="G28" s="25" t="s">
        <v>590</v>
      </c>
      <c r="Q28" s="25" t="s">
        <v>572</v>
      </c>
    </row>
    <row r="29" spans="1:22" s="25" customFormat="1">
      <c r="A29" s="20" t="s">
        <v>65</v>
      </c>
      <c r="C29" s="23" t="s">
        <v>345</v>
      </c>
      <c r="D29" s="11"/>
      <c r="E29" s="11"/>
      <c r="G29" s="25" t="s">
        <v>591</v>
      </c>
    </row>
    <row r="30" spans="1:22" s="25" customFormat="1">
      <c r="A30" s="20" t="s">
        <v>66</v>
      </c>
      <c r="C30" s="15" t="s">
        <v>346</v>
      </c>
      <c r="D30" s="11"/>
      <c r="E30" s="11"/>
      <c r="G30" s="25" t="s">
        <v>592</v>
      </c>
    </row>
    <row r="31" spans="1:22" s="25" customFormat="1">
      <c r="A31" s="20" t="s">
        <v>67</v>
      </c>
      <c r="C31" s="15" t="s">
        <v>347</v>
      </c>
      <c r="D31" s="11"/>
      <c r="E31" s="11"/>
      <c r="G31" s="25" t="s">
        <v>583</v>
      </c>
    </row>
    <row r="32" spans="1:22" s="25" customFormat="1">
      <c r="A32" s="20" t="s">
        <v>68</v>
      </c>
      <c r="C32" s="23" t="s">
        <v>348</v>
      </c>
      <c r="D32" s="11"/>
      <c r="E32" s="11"/>
      <c r="G32" s="25" t="s">
        <v>584</v>
      </c>
    </row>
    <row r="33" spans="1:7" s="25" customFormat="1">
      <c r="A33" s="20" t="s">
        <v>69</v>
      </c>
      <c r="C33" s="15" t="s">
        <v>152</v>
      </c>
      <c r="D33" s="11"/>
      <c r="E33" s="11"/>
      <c r="G33" s="16" t="str">
        <f>+VLOOKUP("Other (specify)",Master,Lang,FALSE)</f>
        <v>Другие</v>
      </c>
    </row>
    <row r="34" spans="1:7" s="25" customFormat="1">
      <c r="A34" s="20" t="s">
        <v>70</v>
      </c>
      <c r="C34" s="15" t="s">
        <v>349</v>
      </c>
      <c r="D34" s="11"/>
      <c r="E34" s="11"/>
    </row>
    <row r="35" spans="1:7" s="25" customFormat="1">
      <c r="A35" s="20" t="s">
        <v>71</v>
      </c>
      <c r="C35" s="15" t="s">
        <v>350</v>
      </c>
      <c r="D35" s="11"/>
      <c r="E35" s="11"/>
    </row>
    <row r="36" spans="1:7" s="25" customFormat="1">
      <c r="A36" s="20" t="s">
        <v>72</v>
      </c>
      <c r="C36" s="15" t="s">
        <v>351</v>
      </c>
      <c r="D36" s="11"/>
      <c r="E36" s="11"/>
    </row>
    <row r="37" spans="1:7" s="25" customFormat="1">
      <c r="A37" s="20" t="s">
        <v>73</v>
      </c>
      <c r="C37" s="15" t="s">
        <v>352</v>
      </c>
      <c r="D37" s="11"/>
      <c r="E37" s="11"/>
    </row>
    <row r="38" spans="1:7" s="25" customFormat="1">
      <c r="A38" s="20" t="s">
        <v>74</v>
      </c>
      <c r="C38" s="15" t="s">
        <v>353</v>
      </c>
      <c r="D38" s="11"/>
      <c r="E38" s="11"/>
    </row>
    <row r="39" spans="1:7" s="25" customFormat="1">
      <c r="A39" s="20" t="s">
        <v>75</v>
      </c>
      <c r="C39" s="15" t="s">
        <v>354</v>
      </c>
      <c r="D39" s="11"/>
      <c r="E39" s="11"/>
    </row>
    <row r="40" spans="1:7" s="25" customFormat="1">
      <c r="A40" s="20" t="s">
        <v>76</v>
      </c>
      <c r="C40" s="15" t="s">
        <v>355</v>
      </c>
      <c r="D40" s="11"/>
      <c r="E40" s="11"/>
    </row>
    <row r="41" spans="1:7" s="25" customFormat="1">
      <c r="A41" s="20" t="s">
        <v>77</v>
      </c>
      <c r="C41" s="15" t="s">
        <v>356</v>
      </c>
      <c r="D41" s="11"/>
      <c r="E41" s="11"/>
    </row>
    <row r="42" spans="1:7" s="25" customFormat="1">
      <c r="A42" s="20" t="s">
        <v>78</v>
      </c>
      <c r="C42" s="15" t="s">
        <v>357</v>
      </c>
      <c r="D42" s="11"/>
      <c r="E42" s="11"/>
    </row>
    <row r="43" spans="1:7" s="25" customFormat="1">
      <c r="A43" s="20" t="s">
        <v>79</v>
      </c>
      <c r="C43" s="23" t="s">
        <v>358</v>
      </c>
      <c r="D43" s="11"/>
      <c r="E43" s="11"/>
    </row>
    <row r="44" spans="1:7" s="25" customFormat="1">
      <c r="A44" s="20" t="s">
        <v>80</v>
      </c>
      <c r="C44" s="15" t="s">
        <v>359</v>
      </c>
      <c r="D44" s="11"/>
      <c r="E44" s="11"/>
    </row>
    <row r="45" spans="1:7" s="25" customFormat="1">
      <c r="A45" s="20" t="s">
        <v>81</v>
      </c>
      <c r="C45" s="15" t="s">
        <v>360</v>
      </c>
      <c r="D45" s="11"/>
      <c r="E45" s="11"/>
    </row>
    <row r="46" spans="1:7" s="25" customFormat="1">
      <c r="A46" s="20" t="s">
        <v>82</v>
      </c>
      <c r="C46" s="15" t="s">
        <v>361</v>
      </c>
      <c r="D46" s="11"/>
      <c r="E46" s="11"/>
    </row>
    <row r="47" spans="1:7" s="25" customFormat="1">
      <c r="A47" s="14" t="s">
        <v>131</v>
      </c>
      <c r="C47" s="15" t="s">
        <v>362</v>
      </c>
      <c r="D47" s="11"/>
      <c r="E47" s="11"/>
    </row>
    <row r="48" spans="1:7" s="25" customFormat="1">
      <c r="A48" s="20" t="s">
        <v>83</v>
      </c>
      <c r="C48" s="15" t="s">
        <v>363</v>
      </c>
      <c r="D48" s="11"/>
      <c r="E48" s="11"/>
    </row>
    <row r="49" spans="1:5" s="25" customFormat="1">
      <c r="A49" s="20" t="s">
        <v>84</v>
      </c>
      <c r="C49" s="23" t="s">
        <v>364</v>
      </c>
      <c r="D49" s="11"/>
      <c r="E49" s="11"/>
    </row>
    <row r="50" spans="1:5" s="25" customFormat="1">
      <c r="A50" s="20" t="s">
        <v>99</v>
      </c>
      <c r="C50" s="23" t="s">
        <v>365</v>
      </c>
      <c r="D50" s="11"/>
      <c r="E50" s="11"/>
    </row>
    <row r="51" spans="1:5" s="25" customFormat="1">
      <c r="A51" s="20" t="s">
        <v>1039</v>
      </c>
      <c r="C51" s="15" t="s">
        <v>366</v>
      </c>
      <c r="D51" s="11"/>
      <c r="E51" s="11"/>
    </row>
    <row r="52" spans="1:5" s="25" customFormat="1">
      <c r="A52" s="20" t="s">
        <v>85</v>
      </c>
      <c r="C52" s="15" t="s">
        <v>367</v>
      </c>
      <c r="D52" s="11"/>
      <c r="E52" s="11"/>
    </row>
    <row r="53" spans="1:5" s="25" customFormat="1">
      <c r="A53" s="20" t="s">
        <v>86</v>
      </c>
      <c r="C53" s="15" t="s">
        <v>368</v>
      </c>
      <c r="D53" s="11"/>
      <c r="E53" s="11"/>
    </row>
    <row r="54" spans="1:5" s="25" customFormat="1">
      <c r="A54" s="20" t="s">
        <v>98</v>
      </c>
      <c r="C54" s="15" t="s">
        <v>369</v>
      </c>
      <c r="D54" s="11"/>
      <c r="E54" s="11"/>
    </row>
    <row r="55" spans="1:5" s="25" customFormat="1">
      <c r="A55" s="20" t="s">
        <v>1037</v>
      </c>
      <c r="C55" s="15" t="s">
        <v>370</v>
      </c>
      <c r="D55" s="11"/>
      <c r="E55" s="11"/>
    </row>
    <row r="56" spans="1:5" s="25" customFormat="1">
      <c r="A56" s="27" t="s">
        <v>1</v>
      </c>
      <c r="C56" s="15" t="s">
        <v>371</v>
      </c>
      <c r="D56" s="11"/>
      <c r="E56" s="11"/>
    </row>
    <row r="57" spans="1:5" s="25" customFormat="1">
      <c r="A57" s="20" t="s">
        <v>87</v>
      </c>
      <c r="C57" s="15" t="s">
        <v>372</v>
      </c>
      <c r="D57" s="11"/>
      <c r="E57" s="11"/>
    </row>
    <row r="58" spans="1:5" s="25" customFormat="1" ht="17.25" customHeight="1">
      <c r="A58" s="20" t="s">
        <v>88</v>
      </c>
      <c r="C58" s="15" t="s">
        <v>373</v>
      </c>
      <c r="D58" s="11"/>
      <c r="E58" s="11"/>
    </row>
    <row r="59" spans="1:5" s="25" customFormat="1">
      <c r="A59" s="20" t="s">
        <v>89</v>
      </c>
      <c r="C59" s="15" t="s">
        <v>374</v>
      </c>
      <c r="D59" s="11"/>
      <c r="E59" s="11"/>
    </row>
    <row r="60" spans="1:5" s="25" customFormat="1">
      <c r="A60" s="20" t="s">
        <v>90</v>
      </c>
      <c r="C60" s="15" t="s">
        <v>375</v>
      </c>
      <c r="D60" s="11"/>
      <c r="E60" s="11"/>
    </row>
    <row r="61" spans="1:5" s="25" customFormat="1">
      <c r="A61" s="20" t="s">
        <v>1038</v>
      </c>
      <c r="C61" s="23" t="s">
        <v>376</v>
      </c>
      <c r="D61" s="11"/>
      <c r="E61" s="11"/>
    </row>
    <row r="62" spans="1:5" s="25" customFormat="1">
      <c r="A62" s="20" t="s">
        <v>91</v>
      </c>
      <c r="C62" s="15" t="s">
        <v>377</v>
      </c>
      <c r="D62" s="11"/>
      <c r="E62" s="11"/>
    </row>
    <row r="63" spans="1:5" s="25" customFormat="1">
      <c r="A63" s="20" t="s">
        <v>92</v>
      </c>
      <c r="C63" s="15" t="s">
        <v>378</v>
      </c>
      <c r="D63" s="11"/>
      <c r="E63" s="11"/>
    </row>
    <row r="64" spans="1:5" s="25" customFormat="1">
      <c r="A64" s="20" t="s">
        <v>94</v>
      </c>
      <c r="C64" s="15" t="s">
        <v>379</v>
      </c>
      <c r="D64" s="11"/>
      <c r="E64" s="11"/>
    </row>
    <row r="65" spans="1:7" s="25" customFormat="1">
      <c r="A65" s="20" t="s">
        <v>95</v>
      </c>
      <c r="C65" s="15" t="s">
        <v>380</v>
      </c>
      <c r="D65" s="11"/>
      <c r="E65" s="11"/>
    </row>
    <row r="66" spans="1:7">
      <c r="A66" s="20" t="s">
        <v>96</v>
      </c>
      <c r="B66" s="25"/>
      <c r="C66" s="15" t="s">
        <v>381</v>
      </c>
      <c r="F66" s="25"/>
    </row>
    <row r="67" spans="1:7">
      <c r="A67" s="20" t="s">
        <v>97</v>
      </c>
      <c r="B67" s="25"/>
      <c r="C67" s="15" t="s">
        <v>382</v>
      </c>
      <c r="F67" s="25"/>
    </row>
    <row r="68" spans="1:7">
      <c r="A68" s="14" t="s">
        <v>132</v>
      </c>
      <c r="C68" s="15" t="s">
        <v>383</v>
      </c>
    </row>
    <row r="69" spans="1:7">
      <c r="A69" s="29" t="s">
        <v>2</v>
      </c>
      <c r="C69" s="15" t="s">
        <v>384</v>
      </c>
      <c r="G69" s="29"/>
    </row>
    <row r="70" spans="1:7">
      <c r="A70" s="29" t="s">
        <v>16</v>
      </c>
      <c r="C70" s="15" t="s">
        <v>385</v>
      </c>
      <c r="G70" s="29"/>
    </row>
    <row r="71" spans="1:7">
      <c r="A71" s="28" t="s">
        <v>93</v>
      </c>
      <c r="C71" s="15" t="s">
        <v>386</v>
      </c>
      <c r="G71" s="28"/>
    </row>
    <row r="72" spans="1:7">
      <c r="A72" s="29" t="s">
        <v>3</v>
      </c>
      <c r="C72" s="15" t="s">
        <v>387</v>
      </c>
      <c r="G72" s="29"/>
    </row>
    <row r="73" spans="1:7">
      <c r="A73" s="29" t="s">
        <v>4</v>
      </c>
      <c r="C73" s="15" t="s">
        <v>388</v>
      </c>
      <c r="G73" s="29"/>
    </row>
    <row r="74" spans="1:7">
      <c r="A74" s="29" t="s">
        <v>5</v>
      </c>
      <c r="C74" s="15" t="s">
        <v>389</v>
      </c>
      <c r="G74" s="29"/>
    </row>
    <row r="75" spans="1:7">
      <c r="A75" s="29" t="s">
        <v>6</v>
      </c>
      <c r="C75" s="15" t="s">
        <v>390</v>
      </c>
      <c r="G75" s="29"/>
    </row>
    <row r="76" spans="1:7">
      <c r="A76" s="29" t="s">
        <v>7</v>
      </c>
      <c r="C76" s="15" t="s">
        <v>391</v>
      </c>
      <c r="G76" s="29"/>
    </row>
    <row r="77" spans="1:7">
      <c r="A77" s="29" t="s">
        <v>0</v>
      </c>
      <c r="C77" s="15" t="s">
        <v>392</v>
      </c>
      <c r="G77" s="29"/>
    </row>
    <row r="78" spans="1:7">
      <c r="A78" s="29" t="s">
        <v>8</v>
      </c>
      <c r="C78" s="15" t="s">
        <v>393</v>
      </c>
      <c r="G78" s="29"/>
    </row>
    <row r="79" spans="1:7" s="25" customFormat="1" ht="17.25" customHeight="1">
      <c r="A79" s="29" t="s">
        <v>9</v>
      </c>
      <c r="B79" s="10"/>
      <c r="C79" s="15" t="s">
        <v>394</v>
      </c>
      <c r="D79" s="11"/>
      <c r="E79" s="11"/>
      <c r="F79" s="10"/>
      <c r="G79" s="29"/>
    </row>
    <row r="80" spans="1:7">
      <c r="A80" s="29" t="s">
        <v>10</v>
      </c>
      <c r="C80" s="15" t="s">
        <v>395</v>
      </c>
      <c r="G80" s="29"/>
    </row>
    <row r="81" spans="1:7">
      <c r="A81" s="29" t="s">
        <v>11</v>
      </c>
      <c r="B81" s="25"/>
      <c r="C81" s="15" t="s">
        <v>396</v>
      </c>
      <c r="F81" s="25"/>
      <c r="G81" s="29"/>
    </row>
    <row r="82" spans="1:7">
      <c r="A82" s="29" t="s">
        <v>12</v>
      </c>
      <c r="C82" s="15" t="s">
        <v>397</v>
      </c>
      <c r="G82" s="29"/>
    </row>
    <row r="83" spans="1:7">
      <c r="A83" s="29" t="s">
        <v>13</v>
      </c>
      <c r="C83" s="15" t="s">
        <v>398</v>
      </c>
      <c r="G83" s="29"/>
    </row>
    <row r="84" spans="1:7">
      <c r="A84" s="29" t="s">
        <v>14</v>
      </c>
      <c r="C84" s="15" t="s">
        <v>399</v>
      </c>
      <c r="G84" s="29"/>
    </row>
    <row r="85" spans="1:7">
      <c r="A85" s="29" t="s">
        <v>15</v>
      </c>
      <c r="C85" s="15" t="s">
        <v>400</v>
      </c>
      <c r="G85" s="29"/>
    </row>
    <row r="86" spans="1:7">
      <c r="A86" s="14" t="s">
        <v>133</v>
      </c>
      <c r="C86" s="15" t="s">
        <v>401</v>
      </c>
    </row>
    <row r="87" spans="1:7">
      <c r="A87" s="30" t="s">
        <v>119</v>
      </c>
      <c r="C87" s="15" t="s">
        <v>402</v>
      </c>
    </row>
    <row r="88" spans="1:7">
      <c r="A88" s="30" t="s">
        <v>120</v>
      </c>
      <c r="C88" s="15" t="s">
        <v>403</v>
      </c>
    </row>
    <row r="89" spans="1:7">
      <c r="A89" s="30" t="s">
        <v>121</v>
      </c>
      <c r="C89" s="15" t="s">
        <v>404</v>
      </c>
    </row>
    <row r="90" spans="1:7">
      <c r="A90" s="31" t="s">
        <v>122</v>
      </c>
      <c r="C90" s="15" t="s">
        <v>405</v>
      </c>
      <c r="G90" s="25"/>
    </row>
    <row r="91" spans="1:7">
      <c r="A91" s="30" t="s">
        <v>123</v>
      </c>
      <c r="C91" s="15" t="s">
        <v>406</v>
      </c>
    </row>
    <row r="92" spans="1:7">
      <c r="A92" s="30" t="s">
        <v>124</v>
      </c>
      <c r="C92" s="15" t="s">
        <v>407</v>
      </c>
    </row>
    <row r="93" spans="1:7">
      <c r="A93" s="30" t="s">
        <v>125</v>
      </c>
      <c r="C93" s="15" t="s">
        <v>408</v>
      </c>
    </row>
    <row r="94" spans="1:7">
      <c r="A94" s="30" t="s">
        <v>126</v>
      </c>
      <c r="C94" s="15" t="s">
        <v>409</v>
      </c>
    </row>
    <row r="95" spans="1:7">
      <c r="A95" s="30" t="s">
        <v>127</v>
      </c>
      <c r="C95" s="15" t="s">
        <v>410</v>
      </c>
    </row>
    <row r="96" spans="1:7">
      <c r="A96" s="31" t="s">
        <v>128</v>
      </c>
      <c r="C96" s="15" t="s">
        <v>411</v>
      </c>
    </row>
    <row r="97" spans="1:7" s="25" customFormat="1" ht="17.25" customHeight="1">
      <c r="A97" s="30" t="s">
        <v>129</v>
      </c>
      <c r="B97" s="10"/>
      <c r="C97" s="15" t="s">
        <v>412</v>
      </c>
      <c r="D97" s="11"/>
      <c r="E97" s="11"/>
      <c r="F97" s="10"/>
      <c r="G97" s="10"/>
    </row>
    <row r="98" spans="1:7">
      <c r="A98" s="30" t="s">
        <v>130</v>
      </c>
      <c r="C98" s="15" t="s">
        <v>413</v>
      </c>
    </row>
    <row r="99" spans="1:7">
      <c r="A99" s="14" t="s">
        <v>134</v>
      </c>
      <c r="B99" s="25"/>
      <c r="C99" s="15" t="s">
        <v>414</v>
      </c>
      <c r="F99" s="25"/>
    </row>
    <row r="100" spans="1:7">
      <c r="A100" s="20" t="s">
        <v>100</v>
      </c>
      <c r="C100" s="15" t="s">
        <v>154</v>
      </c>
    </row>
    <row r="101" spans="1:7">
      <c r="A101" s="20" t="s">
        <v>102</v>
      </c>
      <c r="C101" s="15" t="s">
        <v>415</v>
      </c>
    </row>
    <row r="102" spans="1:7">
      <c r="A102" s="20" t="s">
        <v>102</v>
      </c>
      <c r="C102" s="15" t="s">
        <v>416</v>
      </c>
    </row>
    <row r="103" spans="1:7">
      <c r="A103" s="20" t="s">
        <v>101</v>
      </c>
      <c r="C103" s="15" t="s">
        <v>417</v>
      </c>
    </row>
    <row r="104" spans="1:7">
      <c r="A104" s="20" t="s">
        <v>103</v>
      </c>
      <c r="C104" s="15" t="s">
        <v>418</v>
      </c>
    </row>
    <row r="105" spans="1:7">
      <c r="A105" s="20" t="s">
        <v>103</v>
      </c>
      <c r="C105" s="15" t="s">
        <v>419</v>
      </c>
    </row>
    <row r="106" spans="1:7">
      <c r="A106" s="20" t="s">
        <v>104</v>
      </c>
      <c r="C106" s="15" t="s">
        <v>420</v>
      </c>
    </row>
    <row r="107" spans="1:7">
      <c r="A107" s="20" t="s">
        <v>105</v>
      </c>
      <c r="C107" s="15" t="s">
        <v>421</v>
      </c>
    </row>
    <row r="108" spans="1:7">
      <c r="A108" s="20" t="s">
        <v>106</v>
      </c>
      <c r="C108" s="15" t="s">
        <v>422</v>
      </c>
      <c r="G108" s="25"/>
    </row>
    <row r="109" spans="1:7">
      <c r="A109" s="20" t="s">
        <v>107</v>
      </c>
      <c r="C109" s="15" t="s">
        <v>423</v>
      </c>
    </row>
    <row r="110" spans="1:7" s="25" customFormat="1" ht="17.25" customHeight="1">
      <c r="A110" s="20" t="s">
        <v>108</v>
      </c>
      <c r="B110" s="10"/>
      <c r="C110" s="15" t="s">
        <v>424</v>
      </c>
      <c r="D110" s="11"/>
      <c r="E110" s="11"/>
      <c r="F110" s="10"/>
      <c r="G110" s="10"/>
    </row>
    <row r="111" spans="1:7">
      <c r="A111" s="20" t="s">
        <v>109</v>
      </c>
      <c r="C111" s="15" t="s">
        <v>425</v>
      </c>
    </row>
    <row r="112" spans="1:7">
      <c r="A112" s="20" t="s">
        <v>110</v>
      </c>
      <c r="B112" s="25"/>
      <c r="C112" s="15" t="s">
        <v>426</v>
      </c>
      <c r="F112" s="25"/>
    </row>
    <row r="113" spans="1:7">
      <c r="A113" s="20" t="s">
        <v>111</v>
      </c>
      <c r="C113" s="15" t="s">
        <v>427</v>
      </c>
    </row>
    <row r="114" spans="1:7">
      <c r="A114" s="20" t="s">
        <v>112</v>
      </c>
      <c r="C114" s="15" t="s">
        <v>428</v>
      </c>
    </row>
    <row r="115" spans="1:7">
      <c r="A115" s="14" t="s">
        <v>135</v>
      </c>
      <c r="C115" s="15" t="s">
        <v>429</v>
      </c>
    </row>
    <row r="116" spans="1:7">
      <c r="A116" s="29" t="s">
        <v>23</v>
      </c>
      <c r="C116" s="15" t="s">
        <v>430</v>
      </c>
    </row>
    <row r="117" spans="1:7">
      <c r="A117" s="29" t="s">
        <v>24</v>
      </c>
      <c r="C117" s="15" t="s">
        <v>155</v>
      </c>
    </row>
    <row r="118" spans="1:7">
      <c r="A118" s="29" t="s">
        <v>25</v>
      </c>
      <c r="C118" s="15" t="s">
        <v>431</v>
      </c>
    </row>
    <row r="119" spans="1:7">
      <c r="A119" s="29" t="s">
        <v>26</v>
      </c>
      <c r="C119" s="15" t="s">
        <v>432</v>
      </c>
    </row>
    <row r="120" spans="1:7">
      <c r="A120" s="29" t="s">
        <v>27</v>
      </c>
      <c r="C120" s="15" t="s">
        <v>433</v>
      </c>
    </row>
    <row r="121" spans="1:7">
      <c r="A121" s="29" t="s">
        <v>28</v>
      </c>
      <c r="C121" s="15" t="s">
        <v>434</v>
      </c>
      <c r="G121" s="25"/>
    </row>
    <row r="122" spans="1:7">
      <c r="A122" s="29" t="s">
        <v>29</v>
      </c>
      <c r="C122" s="15" t="s">
        <v>435</v>
      </c>
    </row>
    <row r="123" spans="1:7">
      <c r="A123" s="14" t="s">
        <v>136</v>
      </c>
      <c r="C123" s="15" t="s">
        <v>436</v>
      </c>
    </row>
    <row r="124" spans="1:7">
      <c r="A124" s="29" t="s">
        <v>30</v>
      </c>
      <c r="C124" s="15" t="s">
        <v>437</v>
      </c>
    </row>
    <row r="125" spans="1:7">
      <c r="A125" s="29" t="s">
        <v>31</v>
      </c>
      <c r="C125" s="15" t="s">
        <v>438</v>
      </c>
    </row>
    <row r="126" spans="1:7" s="25" customFormat="1" ht="17.25" customHeight="1">
      <c r="A126" s="29" t="s">
        <v>32</v>
      </c>
      <c r="B126" s="10"/>
      <c r="C126" s="15" t="s">
        <v>439</v>
      </c>
      <c r="D126" s="11"/>
      <c r="E126" s="11"/>
      <c r="F126" s="10"/>
    </row>
    <row r="127" spans="1:7">
      <c r="A127" s="29" t="s">
        <v>33</v>
      </c>
      <c r="C127" s="15" t="s">
        <v>440</v>
      </c>
    </row>
    <row r="128" spans="1:7">
      <c r="A128" s="29" t="s">
        <v>34</v>
      </c>
      <c r="B128" s="25"/>
      <c r="C128" s="15" t="s">
        <v>441</v>
      </c>
      <c r="F128" s="25"/>
    </row>
    <row r="129" spans="1:6">
      <c r="A129" s="29" t="s">
        <v>35</v>
      </c>
      <c r="C129" s="15" t="s">
        <v>442</v>
      </c>
    </row>
    <row r="130" spans="1:6">
      <c r="A130" s="29" t="s">
        <v>36</v>
      </c>
      <c r="C130" s="15" t="s">
        <v>443</v>
      </c>
    </row>
    <row r="131" spans="1:6">
      <c r="A131" s="29" t="s">
        <v>37</v>
      </c>
      <c r="C131" s="15" t="s">
        <v>444</v>
      </c>
    </row>
    <row r="132" spans="1:6">
      <c r="A132" s="29" t="s">
        <v>38</v>
      </c>
      <c r="C132" s="15" t="s">
        <v>445</v>
      </c>
    </row>
    <row r="133" spans="1:6">
      <c r="A133" s="29" t="s">
        <v>39</v>
      </c>
      <c r="C133" s="15" t="s">
        <v>446</v>
      </c>
    </row>
    <row r="134" spans="1:6" s="25" customFormat="1" ht="17.25" customHeight="1">
      <c r="A134" s="29" t="s">
        <v>40</v>
      </c>
      <c r="B134" s="10"/>
      <c r="C134" s="15" t="s">
        <v>447</v>
      </c>
      <c r="D134" s="11"/>
      <c r="E134" s="11"/>
      <c r="F134" s="10"/>
    </row>
    <row r="135" spans="1:6">
      <c r="A135" s="29" t="s">
        <v>46</v>
      </c>
      <c r="C135" s="15" t="s">
        <v>448</v>
      </c>
    </row>
    <row r="136" spans="1:6">
      <c r="A136" s="29" t="s">
        <v>41</v>
      </c>
      <c r="B136" s="25"/>
      <c r="C136" s="15" t="s">
        <v>449</v>
      </c>
      <c r="F136" s="25"/>
    </row>
    <row r="137" spans="1:6">
      <c r="A137" s="29" t="s">
        <v>42</v>
      </c>
      <c r="C137" s="15" t="s">
        <v>450</v>
      </c>
    </row>
    <row r="138" spans="1:6">
      <c r="A138" s="29" t="s">
        <v>43</v>
      </c>
      <c r="C138" s="15" t="s">
        <v>451</v>
      </c>
    </row>
    <row r="139" spans="1:6">
      <c r="A139" s="29" t="s">
        <v>44</v>
      </c>
      <c r="C139" s="15" t="s">
        <v>452</v>
      </c>
    </row>
    <row r="140" spans="1:6">
      <c r="A140" s="29" t="s">
        <v>45</v>
      </c>
      <c r="C140" s="23" t="s">
        <v>453</v>
      </c>
    </row>
    <row r="141" spans="1:6">
      <c r="A141" s="14" t="s">
        <v>618</v>
      </c>
      <c r="C141" s="15" t="s">
        <v>454</v>
      </c>
    </row>
    <row r="142" spans="1:6">
      <c r="A142" s="29" t="s">
        <v>113</v>
      </c>
      <c r="C142" s="15" t="s">
        <v>455</v>
      </c>
    </row>
    <row r="143" spans="1:6">
      <c r="C143" s="15" t="s">
        <v>456</v>
      </c>
    </row>
    <row r="144" spans="1:6">
      <c r="C144" s="15" t="s">
        <v>457</v>
      </c>
    </row>
    <row r="145" spans="1:7">
      <c r="C145" s="15" t="s">
        <v>458</v>
      </c>
    </row>
    <row r="146" spans="1:7">
      <c r="C146" s="15" t="s">
        <v>459</v>
      </c>
      <c r="G146" s="25"/>
    </row>
    <row r="147" spans="1:7">
      <c r="C147" s="15" t="s">
        <v>460</v>
      </c>
    </row>
    <row r="148" spans="1:7">
      <c r="C148" s="15" t="s">
        <v>461</v>
      </c>
    </row>
    <row r="149" spans="1:7">
      <c r="C149" s="15" t="s">
        <v>462</v>
      </c>
    </row>
    <row r="150" spans="1:7">
      <c r="C150" s="15" t="s">
        <v>463</v>
      </c>
    </row>
    <row r="151" spans="1:7">
      <c r="C151" s="23" t="s">
        <v>464</v>
      </c>
    </row>
    <row r="152" spans="1:7" s="25" customFormat="1" ht="17.25" customHeight="1">
      <c r="A152" s="32"/>
      <c r="B152" s="10"/>
      <c r="C152" s="15" t="s">
        <v>465</v>
      </c>
      <c r="D152" s="11"/>
      <c r="E152" s="11"/>
      <c r="F152" s="10"/>
      <c r="G152" s="10"/>
    </row>
    <row r="153" spans="1:7">
      <c r="C153" s="15" t="s">
        <v>466</v>
      </c>
    </row>
    <row r="154" spans="1:7">
      <c r="B154" s="25"/>
      <c r="C154" s="15" t="s">
        <v>467</v>
      </c>
      <c r="F154" s="25"/>
    </row>
    <row r="155" spans="1:7">
      <c r="C155" s="15" t="s">
        <v>468</v>
      </c>
    </row>
    <row r="156" spans="1:7">
      <c r="C156" s="15" t="s">
        <v>469</v>
      </c>
    </row>
    <row r="157" spans="1:7">
      <c r="C157" s="23" t="s">
        <v>470</v>
      </c>
    </row>
    <row r="158" spans="1:7">
      <c r="C158" s="15" t="s">
        <v>471</v>
      </c>
    </row>
    <row r="159" spans="1:7">
      <c r="C159" s="15" t="s">
        <v>472</v>
      </c>
    </row>
    <row r="160" spans="1:7">
      <c r="C160" s="15" t="s">
        <v>473</v>
      </c>
    </row>
    <row r="161" spans="3:7">
      <c r="C161" s="15" t="s">
        <v>474</v>
      </c>
    </row>
    <row r="162" spans="3:7">
      <c r="C162" s="15" t="s">
        <v>475</v>
      </c>
    </row>
    <row r="163" spans="3:7">
      <c r="C163" s="15" t="s">
        <v>476</v>
      </c>
    </row>
    <row r="164" spans="3:7">
      <c r="C164" s="15" t="s">
        <v>477</v>
      </c>
      <c r="G164" s="25"/>
    </row>
    <row r="165" spans="3:7">
      <c r="C165" s="15" t="s">
        <v>478</v>
      </c>
    </row>
    <row r="166" spans="3:7">
      <c r="C166" s="15" t="s">
        <v>479</v>
      </c>
    </row>
    <row r="167" spans="3:7">
      <c r="C167" s="15" t="s">
        <v>480</v>
      </c>
    </row>
    <row r="168" spans="3:7">
      <c r="C168" s="15" t="s">
        <v>481</v>
      </c>
    </row>
    <row r="169" spans="3:7">
      <c r="C169" s="15" t="s">
        <v>482</v>
      </c>
    </row>
    <row r="170" spans="3:7">
      <c r="C170" s="15" t="s">
        <v>483</v>
      </c>
    </row>
    <row r="171" spans="3:7">
      <c r="C171" s="15" t="s">
        <v>484</v>
      </c>
    </row>
    <row r="172" spans="3:7">
      <c r="C172" s="15" t="s">
        <v>485</v>
      </c>
    </row>
    <row r="173" spans="3:7">
      <c r="C173" s="15" t="s">
        <v>486</v>
      </c>
    </row>
    <row r="174" spans="3:7">
      <c r="C174" s="15" t="s">
        <v>487</v>
      </c>
    </row>
    <row r="175" spans="3:7">
      <c r="C175" s="15" t="s">
        <v>488</v>
      </c>
    </row>
    <row r="176" spans="3:7">
      <c r="C176" s="23" t="s">
        <v>489</v>
      </c>
    </row>
    <row r="177" spans="3:3">
      <c r="C177" s="15" t="s">
        <v>490</v>
      </c>
    </row>
    <row r="178" spans="3:3">
      <c r="C178" s="23" t="s">
        <v>491</v>
      </c>
    </row>
    <row r="179" spans="3:3">
      <c r="C179" s="15" t="s">
        <v>492</v>
      </c>
    </row>
    <row r="180" spans="3:3">
      <c r="C180" s="15" t="s">
        <v>493</v>
      </c>
    </row>
    <row r="181" spans="3:3">
      <c r="C181" s="15" t="s">
        <v>494</v>
      </c>
    </row>
    <row r="182" spans="3:3">
      <c r="C182" s="23" t="s">
        <v>495</v>
      </c>
    </row>
    <row r="183" spans="3:3">
      <c r="C183" s="15" t="s">
        <v>496</v>
      </c>
    </row>
    <row r="184" spans="3:3">
      <c r="C184" s="15" t="s">
        <v>497</v>
      </c>
    </row>
    <row r="185" spans="3:3">
      <c r="C185" s="15" t="s">
        <v>498</v>
      </c>
    </row>
    <row r="186" spans="3:3">
      <c r="C186" s="15" t="s">
        <v>499</v>
      </c>
    </row>
    <row r="187" spans="3:3">
      <c r="C187" s="15" t="s">
        <v>500</v>
      </c>
    </row>
    <row r="188" spans="3:3">
      <c r="C188" s="15" t="s">
        <v>501</v>
      </c>
    </row>
    <row r="189" spans="3:3">
      <c r="C189" s="15" t="s">
        <v>502</v>
      </c>
    </row>
    <row r="190" spans="3:3">
      <c r="C190" s="15" t="s">
        <v>503</v>
      </c>
    </row>
    <row r="191" spans="3:3">
      <c r="C191" s="15" t="s">
        <v>504</v>
      </c>
    </row>
    <row r="192" spans="3:3">
      <c r="C192" s="15" t="s">
        <v>505</v>
      </c>
    </row>
    <row r="193" spans="3:3">
      <c r="C193" s="15" t="s">
        <v>506</v>
      </c>
    </row>
    <row r="194" spans="3:3">
      <c r="C194" s="15" t="s">
        <v>507</v>
      </c>
    </row>
    <row r="195" spans="3:3">
      <c r="C195" s="15" t="s">
        <v>508</v>
      </c>
    </row>
    <row r="196" spans="3:3">
      <c r="C196" s="15" t="s">
        <v>509</v>
      </c>
    </row>
    <row r="197" spans="3:3">
      <c r="C197" s="15" t="s">
        <v>510</v>
      </c>
    </row>
    <row r="198" spans="3:3">
      <c r="C198" s="15" t="s">
        <v>511</v>
      </c>
    </row>
    <row r="199" spans="3:3">
      <c r="C199" s="15" t="s">
        <v>512</v>
      </c>
    </row>
    <row r="200" spans="3:3">
      <c r="C200" s="15" t="s">
        <v>513</v>
      </c>
    </row>
    <row r="201" spans="3:3">
      <c r="C201" s="15" t="s">
        <v>514</v>
      </c>
    </row>
    <row r="202" spans="3:3">
      <c r="C202" s="15" t="s">
        <v>156</v>
      </c>
    </row>
    <row r="203" spans="3:3">
      <c r="C203" s="15" t="s">
        <v>515</v>
      </c>
    </row>
    <row r="204" spans="3:3">
      <c r="C204" s="15" t="s">
        <v>516</v>
      </c>
    </row>
    <row r="205" spans="3:3">
      <c r="C205" s="15" t="s">
        <v>517</v>
      </c>
    </row>
    <row r="206" spans="3:3">
      <c r="C206" s="15" t="s">
        <v>518</v>
      </c>
    </row>
    <row r="207" spans="3:3">
      <c r="C207" s="15" t="s">
        <v>519</v>
      </c>
    </row>
    <row r="208" spans="3:3">
      <c r="C208" s="23" t="s">
        <v>520</v>
      </c>
    </row>
    <row r="209" spans="3:3">
      <c r="C209" s="15" t="s">
        <v>521</v>
      </c>
    </row>
    <row r="210" spans="3:3">
      <c r="C210" s="15" t="s">
        <v>522</v>
      </c>
    </row>
    <row r="211" spans="3:3">
      <c r="C211" s="15" t="s">
        <v>523</v>
      </c>
    </row>
    <row r="212" spans="3:3">
      <c r="C212" s="23" t="s">
        <v>524</v>
      </c>
    </row>
    <row r="213" spans="3:3">
      <c r="C213" s="15" t="s">
        <v>525</v>
      </c>
    </row>
    <row r="214" spans="3:3">
      <c r="C214" s="15" t="s">
        <v>526</v>
      </c>
    </row>
    <row r="215" spans="3:3">
      <c r="C215" s="15" t="s">
        <v>527</v>
      </c>
    </row>
    <row r="216" spans="3:3">
      <c r="C216" s="23" t="s">
        <v>528</v>
      </c>
    </row>
    <row r="217" spans="3:3">
      <c r="C217" s="15" t="s">
        <v>529</v>
      </c>
    </row>
    <row r="218" spans="3:3">
      <c r="C218" s="15" t="s">
        <v>530</v>
      </c>
    </row>
    <row r="219" spans="3:3">
      <c r="C219" s="15" t="s">
        <v>531</v>
      </c>
    </row>
    <row r="220" spans="3:3">
      <c r="C220" s="15" t="s">
        <v>532</v>
      </c>
    </row>
    <row r="221" spans="3:3">
      <c r="C221" s="15" t="s">
        <v>533</v>
      </c>
    </row>
    <row r="222" spans="3:3">
      <c r="C222" s="15" t="s">
        <v>534</v>
      </c>
    </row>
    <row r="223" spans="3:3">
      <c r="C223" s="15" t="s">
        <v>535</v>
      </c>
    </row>
    <row r="224" spans="3:3">
      <c r="C224" s="15" t="s">
        <v>536</v>
      </c>
    </row>
    <row r="225" spans="3:3">
      <c r="C225" s="15" t="s">
        <v>537</v>
      </c>
    </row>
    <row r="226" spans="3:3">
      <c r="C226" s="15" t="s">
        <v>538</v>
      </c>
    </row>
    <row r="227" spans="3:3">
      <c r="C227" s="15" t="s">
        <v>539</v>
      </c>
    </row>
    <row r="228" spans="3:3">
      <c r="C228" s="15" t="s">
        <v>540</v>
      </c>
    </row>
    <row r="229" spans="3:3">
      <c r="C229" s="15" t="s">
        <v>541</v>
      </c>
    </row>
    <row r="230" spans="3:3">
      <c r="C230" s="15" t="s">
        <v>542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 tint="0.59999389629810485"/>
  </sheetPr>
  <dimension ref="A1:D36"/>
  <sheetViews>
    <sheetView topLeftCell="A13" workbookViewId="0">
      <selection activeCell="G23" sqref="G23"/>
    </sheetView>
  </sheetViews>
  <sheetFormatPr defaultColWidth="11.42578125" defaultRowHeight="15"/>
  <cols>
    <col min="1" max="1" width="11.42578125" style="1"/>
    <col min="2" max="2" width="8.7109375" style="1" customWidth="1"/>
    <col min="3" max="3" width="7" style="1" customWidth="1"/>
    <col min="4" max="4" width="73.28515625" style="1" customWidth="1"/>
    <col min="5" max="16384" width="11.42578125" style="1"/>
  </cols>
  <sheetData>
    <row r="1" spans="1:4" ht="23.25">
      <c r="A1" s="6" t="s">
        <v>114</v>
      </c>
      <c r="B1" s="6"/>
    </row>
    <row r="2" spans="1:4" ht="15" customHeight="1">
      <c r="A2" s="3"/>
      <c r="B2" s="3"/>
    </row>
    <row r="3" spans="1:4">
      <c r="A3" s="4" t="s">
        <v>116</v>
      </c>
      <c r="B3" s="4" t="s">
        <v>567</v>
      </c>
      <c r="C3" s="4" t="s">
        <v>117</v>
      </c>
      <c r="D3" s="5" t="s">
        <v>118</v>
      </c>
    </row>
    <row r="4" spans="1:4">
      <c r="A4" s="7">
        <v>41892</v>
      </c>
      <c r="B4" s="8" t="s">
        <v>566</v>
      </c>
      <c r="C4" s="2" t="s">
        <v>115</v>
      </c>
      <c r="D4" s="1" t="s">
        <v>593</v>
      </c>
    </row>
    <row r="5" spans="1:4">
      <c r="A5" s="7">
        <v>41894</v>
      </c>
      <c r="B5" s="8" t="s">
        <v>615</v>
      </c>
      <c r="C5" s="2" t="s">
        <v>115</v>
      </c>
      <c r="D5" s="1" t="s">
        <v>616</v>
      </c>
    </row>
    <row r="6" spans="1:4">
      <c r="A6" s="7"/>
      <c r="B6" s="8"/>
      <c r="C6" s="2"/>
      <c r="D6" s="1" t="s">
        <v>617</v>
      </c>
    </row>
    <row r="7" spans="1:4">
      <c r="A7" s="7"/>
      <c r="B7" s="8"/>
      <c r="C7" s="2"/>
      <c r="D7" s="1" t="s">
        <v>619</v>
      </c>
    </row>
    <row r="8" spans="1:4">
      <c r="A8" s="7">
        <v>41894</v>
      </c>
      <c r="B8" s="8" t="s">
        <v>654</v>
      </c>
      <c r="C8" s="2" t="s">
        <v>653</v>
      </c>
      <c r="D8" s="1" t="s">
        <v>655</v>
      </c>
    </row>
    <row r="9" spans="1:4">
      <c r="A9" s="7"/>
      <c r="B9" s="8"/>
      <c r="C9" s="2" t="s">
        <v>115</v>
      </c>
      <c r="D9" s="1" t="s">
        <v>660</v>
      </c>
    </row>
    <row r="10" spans="1:4">
      <c r="A10" s="7">
        <v>41894</v>
      </c>
      <c r="B10" s="8" t="s">
        <v>683</v>
      </c>
      <c r="C10" s="2" t="s">
        <v>653</v>
      </c>
      <c r="D10" s="1" t="s">
        <v>682</v>
      </c>
    </row>
    <row r="11" spans="1:4">
      <c r="A11" s="7"/>
      <c r="B11" s="8"/>
      <c r="C11" s="2" t="s">
        <v>115</v>
      </c>
      <c r="D11" s="1" t="s">
        <v>684</v>
      </c>
    </row>
    <row r="12" spans="1:4">
      <c r="A12" s="7">
        <v>41894</v>
      </c>
      <c r="B12" s="8" t="s">
        <v>691</v>
      </c>
      <c r="C12" s="2" t="s">
        <v>115</v>
      </c>
      <c r="D12" s="1" t="s">
        <v>692</v>
      </c>
    </row>
    <row r="13" spans="1:4">
      <c r="A13" s="2"/>
      <c r="B13" s="8"/>
      <c r="C13" s="2"/>
      <c r="D13" s="1" t="s">
        <v>695</v>
      </c>
    </row>
    <row r="14" spans="1:4">
      <c r="A14" s="7">
        <v>41897</v>
      </c>
      <c r="B14" s="8" t="s">
        <v>753</v>
      </c>
      <c r="C14" s="2" t="s">
        <v>653</v>
      </c>
      <c r="D14" s="1" t="s">
        <v>754</v>
      </c>
    </row>
    <row r="15" spans="1:4">
      <c r="A15" s="7">
        <v>41909</v>
      </c>
      <c r="B15" s="8" t="s">
        <v>756</v>
      </c>
      <c r="C15" s="2" t="s">
        <v>115</v>
      </c>
      <c r="D15" s="1" t="s">
        <v>757</v>
      </c>
    </row>
    <row r="16" spans="1:4">
      <c r="A16" s="7"/>
      <c r="B16" s="8"/>
      <c r="C16" s="2"/>
      <c r="D16" s="1" t="s">
        <v>762</v>
      </c>
    </row>
    <row r="17" spans="1:4">
      <c r="A17" s="7"/>
      <c r="B17" s="8"/>
      <c r="C17" s="2"/>
      <c r="D17" s="1" t="s">
        <v>763</v>
      </c>
    </row>
    <row r="18" spans="1:4">
      <c r="A18" s="7">
        <v>41911</v>
      </c>
      <c r="B18" s="8" t="s">
        <v>768</v>
      </c>
      <c r="C18" s="2" t="s">
        <v>115</v>
      </c>
      <c r="D18" s="1" t="s">
        <v>764</v>
      </c>
    </row>
    <row r="19" spans="1:4">
      <c r="A19" s="7">
        <v>41911</v>
      </c>
      <c r="B19" s="8" t="s">
        <v>768</v>
      </c>
      <c r="C19" s="2" t="s">
        <v>653</v>
      </c>
      <c r="D19" s="1" t="s">
        <v>765</v>
      </c>
    </row>
    <row r="20" spans="1:4">
      <c r="A20" s="7">
        <v>41911</v>
      </c>
      <c r="B20" s="8" t="s">
        <v>768</v>
      </c>
      <c r="C20" s="2" t="s">
        <v>653</v>
      </c>
      <c r="D20" s="1" t="s">
        <v>767</v>
      </c>
    </row>
    <row r="21" spans="1:4">
      <c r="A21" s="7">
        <v>41912</v>
      </c>
      <c r="B21" s="8" t="s">
        <v>775</v>
      </c>
      <c r="C21" s="2" t="s">
        <v>115</v>
      </c>
      <c r="D21" s="1" t="s">
        <v>778</v>
      </c>
    </row>
    <row r="22" spans="1:4">
      <c r="A22" s="7"/>
      <c r="B22" s="8"/>
      <c r="C22" s="2"/>
      <c r="D22" s="1" t="s">
        <v>776</v>
      </c>
    </row>
    <row r="23" spans="1:4">
      <c r="A23" s="7"/>
      <c r="B23" s="8"/>
      <c r="C23" s="2"/>
      <c r="D23" s="1" t="s">
        <v>777</v>
      </c>
    </row>
    <row r="24" spans="1:4">
      <c r="B24" s="8" t="s">
        <v>1030</v>
      </c>
      <c r="C24" s="2" t="s">
        <v>1029</v>
      </c>
      <c r="D24" s="1" t="s">
        <v>1029</v>
      </c>
    </row>
    <row r="25" spans="1:4">
      <c r="A25" s="75">
        <v>42219</v>
      </c>
      <c r="B25" s="8" t="s">
        <v>1031</v>
      </c>
      <c r="C25" s="1" t="s">
        <v>1028</v>
      </c>
      <c r="D25" s="1" t="s">
        <v>1032</v>
      </c>
    </row>
    <row r="26" spans="1:4">
      <c r="A26" s="75">
        <v>42219</v>
      </c>
      <c r="B26" s="8" t="s">
        <v>1033</v>
      </c>
      <c r="C26" s="1" t="s">
        <v>1028</v>
      </c>
      <c r="D26" s="1" t="s">
        <v>1032</v>
      </c>
    </row>
    <row r="27" spans="1:4">
      <c r="A27" s="75">
        <v>42219</v>
      </c>
      <c r="B27" s="8" t="s">
        <v>1034</v>
      </c>
      <c r="C27" s="1" t="s">
        <v>1028</v>
      </c>
      <c r="D27" s="1" t="s">
        <v>1035</v>
      </c>
    </row>
    <row r="28" spans="1:4">
      <c r="A28" s="75"/>
      <c r="B28" s="8"/>
      <c r="D28" s="1" t="s">
        <v>1036</v>
      </c>
    </row>
    <row r="29" spans="1:4">
      <c r="A29" s="75">
        <v>42423</v>
      </c>
      <c r="B29" s="8" t="s">
        <v>1040</v>
      </c>
      <c r="C29" s="1" t="s">
        <v>653</v>
      </c>
      <c r="D29" s="1" t="s">
        <v>1041</v>
      </c>
    </row>
    <row r="30" spans="1:4">
      <c r="A30" s="75"/>
      <c r="B30" s="8"/>
      <c r="D30" s="1" t="s">
        <v>1043</v>
      </c>
    </row>
    <row r="31" spans="1:4">
      <c r="A31" s="75">
        <v>42430</v>
      </c>
      <c r="B31" s="8" t="s">
        <v>1054</v>
      </c>
      <c r="C31" s="1" t="s">
        <v>653</v>
      </c>
      <c r="D31" s="1" t="s">
        <v>1055</v>
      </c>
    </row>
    <row r="32" spans="1:4">
      <c r="A32" s="75"/>
      <c r="B32" s="8"/>
    </row>
    <row r="33" spans="1:2">
      <c r="A33" s="75"/>
      <c r="B33" s="2"/>
    </row>
    <row r="34" spans="1:2">
      <c r="A34" s="75"/>
      <c r="B34" s="2"/>
    </row>
    <row r="35" spans="1:2">
      <c r="A35" s="75"/>
      <c r="B35" s="2"/>
    </row>
    <row r="36" spans="1:2">
      <c r="A36" s="75"/>
      <c r="B36" s="2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FAST Form</vt:lpstr>
      <vt:lpstr>Translations</vt:lpstr>
      <vt:lpstr>Tables</vt:lpstr>
      <vt:lpstr>Revisions</vt:lpstr>
      <vt:lpstr>Flag1</vt:lpstr>
      <vt:lpstr>Flag2</vt:lpstr>
      <vt:lpstr>Flag3</vt:lpstr>
      <vt:lpstr>Flag4</vt:lpstr>
      <vt:lpstr>Flag5</vt:lpstr>
      <vt:lpstr>Flag6</vt:lpstr>
      <vt:lpstr>Flag7</vt:lpstr>
      <vt:lpstr>Lang</vt:lpstr>
      <vt:lpstr>LangList</vt:lpstr>
      <vt:lpstr>lstArea</vt:lpstr>
      <vt:lpstr>lstConnections</vt:lpstr>
      <vt:lpstr>lstCountry</vt:lpstr>
      <vt:lpstr>lstDensity</vt:lpstr>
      <vt:lpstr>lstFlowrate</vt:lpstr>
      <vt:lpstr>lstIndication</vt:lpstr>
      <vt:lpstr>lstIndustry</vt:lpstr>
      <vt:lpstr>lstPower</vt:lpstr>
      <vt:lpstr>lstPressure</vt:lpstr>
      <vt:lpstr>lstProtocol</vt:lpstr>
      <vt:lpstr>lstTemperature</vt:lpstr>
      <vt:lpstr>lstViscosity</vt:lpstr>
      <vt:lpstr>Master</vt:lpstr>
      <vt:lpstr>'FAST Form'!Область_печати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FAST form</dc:title>
  <dc:subject>TRICOR</dc:subject>
  <dc:creator>Pablo Batch / Rainer Wetzel</dc:creator>
  <cp:lastModifiedBy>engeneer01</cp:lastModifiedBy>
  <cp:lastPrinted>2016-02-24T07:43:09Z</cp:lastPrinted>
  <dcterms:created xsi:type="dcterms:W3CDTF">2005-03-08T14:41:27Z</dcterms:created>
  <dcterms:modified xsi:type="dcterms:W3CDTF">2016-04-25T12:37:14Z</dcterms:modified>
  <cp:contentStatus>Version 1.8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 linkTarget="Version">
    <vt:lpwstr/>
  </property>
</Properties>
</file>